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D:\Users\cristina.goulart\Documents\PREGÃO N 90018 2025\"/>
    </mc:Choice>
  </mc:AlternateContent>
  <xr:revisionPtr revIDLastSave="0" documentId="8_{601219F8-6B05-42AF-88A9-AB612C078AB1}" xr6:coauthVersionLast="47" xr6:coauthVersionMax="47" xr10:uidLastSave="{00000000-0000-0000-0000-000000000000}"/>
  <bookViews>
    <workbookView xWindow="-19830" yWindow="1245" windowWidth="16680" windowHeight="11295" tabRatio="907" xr2:uid="{00000000-000D-0000-FFFF-FFFF00000000}"/>
  </bookViews>
  <sheets>
    <sheet name="Resumo" sheetId="1" r:id="rId1"/>
    <sheet name="Anal. Full Stack – SCRUM MASTER" sheetId="5" r:id="rId2"/>
    <sheet name="Desen. de Software - SENIOR" sheetId="6" r:id="rId3"/>
    <sheet name="Desenv. de Software - PLENO" sheetId="7" r:id="rId4"/>
    <sheet name="Nota Explicatica" sheetId="9"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0" i="6" l="1"/>
  <c r="E33" i="9"/>
  <c r="J116" i="7"/>
  <c r="J116" i="6"/>
  <c r="J115" i="5"/>
  <c r="E51" i="9"/>
  <c r="E47" i="9"/>
  <c r="E41" i="9"/>
  <c r="J90" i="7" l="1"/>
  <c r="J89" i="7"/>
  <c r="J88" i="7"/>
  <c r="J87" i="7"/>
  <c r="J85" i="7"/>
  <c r="J79" i="7"/>
  <c r="J77" i="7"/>
  <c r="J90" i="6"/>
  <c r="J89" i="6"/>
  <c r="J88" i="6"/>
  <c r="J87" i="6"/>
  <c r="J85" i="6"/>
  <c r="J79" i="6"/>
  <c r="J77" i="6"/>
  <c r="J89" i="5"/>
  <c r="J88" i="5"/>
  <c r="J87" i="5"/>
  <c r="J86" i="5"/>
  <c r="J84" i="5"/>
  <c r="E48" i="9"/>
  <c r="J86" i="7" s="1"/>
  <c r="J78" i="5"/>
  <c r="J76" i="5"/>
  <c r="E39" i="9"/>
  <c r="J75" i="7" s="1"/>
  <c r="K16" i="7"/>
  <c r="K23" i="7" s="1"/>
  <c r="K20" i="7"/>
  <c r="K27" i="7" s="1"/>
  <c r="K34" i="7" s="1"/>
  <c r="K20" i="5"/>
  <c r="K27" i="5" s="1"/>
  <c r="K59" i="5"/>
  <c r="K58" i="5"/>
  <c r="E32" i="9"/>
  <c r="K58" i="6" s="1"/>
  <c r="K63" i="7"/>
  <c r="K62" i="7"/>
  <c r="K61" i="7"/>
  <c r="K63" i="6"/>
  <c r="K62" i="6"/>
  <c r="K61" i="6"/>
  <c r="K62" i="5"/>
  <c r="K61" i="5"/>
  <c r="K60" i="5"/>
  <c r="B16" i="7"/>
  <c r="K19" i="7" s="1"/>
  <c r="K21" i="7" s="1"/>
  <c r="K23" i="5"/>
  <c r="K27" i="6"/>
  <c r="K34" i="6" s="1"/>
  <c r="K16" i="6"/>
  <c r="K23" i="6" s="1"/>
  <c r="B16" i="6"/>
  <c r="K19" i="6" s="1"/>
  <c r="K110" i="7"/>
  <c r="K130" i="7" s="1"/>
  <c r="J53" i="7"/>
  <c r="J12" i="7"/>
  <c r="J11" i="7"/>
  <c r="J10" i="7"/>
  <c r="J9" i="7"/>
  <c r="C5" i="7"/>
  <c r="C4" i="7"/>
  <c r="K110" i="6"/>
  <c r="K130" i="6" s="1"/>
  <c r="J53" i="6"/>
  <c r="J12" i="6"/>
  <c r="J11" i="6"/>
  <c r="J10" i="6"/>
  <c r="J9" i="6"/>
  <c r="C5" i="6"/>
  <c r="C4" i="6"/>
  <c r="J12" i="5"/>
  <c r="J11" i="5"/>
  <c r="J10" i="5"/>
  <c r="J9" i="5"/>
  <c r="C7" i="9"/>
  <c r="C6" i="9"/>
  <c r="C5" i="9"/>
  <c r="C5" i="5"/>
  <c r="C4" i="5"/>
  <c r="B16" i="5"/>
  <c r="K19" i="5" s="1"/>
  <c r="K21" i="5" s="1"/>
  <c r="E29" i="9"/>
  <c r="E42" i="9" s="1"/>
  <c r="E19" i="9"/>
  <c r="J85" i="5" l="1"/>
  <c r="E53" i="9"/>
  <c r="J78" i="7"/>
  <c r="J78" i="6"/>
  <c r="J77" i="5"/>
  <c r="K60" i="6"/>
  <c r="J86" i="6"/>
  <c r="J91" i="6" s="1"/>
  <c r="J100" i="6" s="1"/>
  <c r="E40" i="9"/>
  <c r="J74" i="5"/>
  <c r="J75" i="6"/>
  <c r="J91" i="7"/>
  <c r="J100" i="7" s="1"/>
  <c r="K21" i="6"/>
  <c r="K60" i="7"/>
  <c r="K59" i="7"/>
  <c r="K59" i="6"/>
  <c r="K57" i="5"/>
  <c r="K58" i="7"/>
  <c r="K126" i="7"/>
  <c r="K39" i="7"/>
  <c r="K40" i="7"/>
  <c r="K126" i="6"/>
  <c r="K40" i="6"/>
  <c r="K39" i="6"/>
  <c r="J76" i="7" l="1"/>
  <c r="J80" i="7" s="1"/>
  <c r="J76" i="6"/>
  <c r="J80" i="6" s="1"/>
  <c r="J75" i="5"/>
  <c r="E44" i="9"/>
  <c r="K64" i="6"/>
  <c r="K70" i="6" s="1"/>
  <c r="K64" i="7"/>
  <c r="K70" i="7" s="1"/>
  <c r="K41" i="7"/>
  <c r="K41" i="6"/>
  <c r="K109" i="5"/>
  <c r="K129" i="5" s="1"/>
  <c r="J90" i="5"/>
  <c r="J99" i="5" s="1"/>
  <c r="J53" i="5"/>
  <c r="K63" i="5"/>
  <c r="K69" i="5" s="1"/>
  <c r="K68" i="7" l="1"/>
  <c r="K50" i="7"/>
  <c r="K46" i="7"/>
  <c r="K51" i="7"/>
  <c r="K49" i="7"/>
  <c r="K48" i="7"/>
  <c r="K47" i="7"/>
  <c r="K45" i="7"/>
  <c r="K52" i="7"/>
  <c r="K68" i="6"/>
  <c r="K51" i="6"/>
  <c r="K50" i="6"/>
  <c r="K46" i="6"/>
  <c r="K49" i="6"/>
  <c r="K48" i="6"/>
  <c r="K45" i="6"/>
  <c r="K47" i="6"/>
  <c r="K52" i="6"/>
  <c r="J79" i="5"/>
  <c r="K34" i="5"/>
  <c r="K53" i="7" l="1"/>
  <c r="K88" i="7" s="1"/>
  <c r="K53" i="6"/>
  <c r="K39" i="5"/>
  <c r="K40" i="5"/>
  <c r="K125" i="5"/>
  <c r="K89" i="7" l="1"/>
  <c r="K69" i="7"/>
  <c r="K71" i="7" s="1"/>
  <c r="K79" i="7" s="1"/>
  <c r="K85" i="7"/>
  <c r="K86" i="7"/>
  <c r="K87" i="7"/>
  <c r="K90" i="7"/>
  <c r="K88" i="6"/>
  <c r="K87" i="6"/>
  <c r="K86" i="6"/>
  <c r="K85" i="6"/>
  <c r="K69" i="6"/>
  <c r="K71" i="6" s="1"/>
  <c r="K90" i="6"/>
  <c r="K89" i="6"/>
  <c r="K41" i="5"/>
  <c r="K67" i="5" s="1"/>
  <c r="K78" i="7" l="1"/>
  <c r="K75" i="7"/>
  <c r="K127" i="7"/>
  <c r="K76" i="7"/>
  <c r="K77" i="7"/>
  <c r="K91" i="7"/>
  <c r="K100" i="7" s="1"/>
  <c r="K102" i="7" s="1"/>
  <c r="K129" i="7" s="1"/>
  <c r="K127" i="6"/>
  <c r="K75" i="6"/>
  <c r="K77" i="6"/>
  <c r="K76" i="6"/>
  <c r="K79" i="6"/>
  <c r="K78" i="6"/>
  <c r="K91" i="6"/>
  <c r="K100" i="6" s="1"/>
  <c r="K102" i="6" s="1"/>
  <c r="K129" i="6" s="1"/>
  <c r="K50" i="5"/>
  <c r="K46" i="5"/>
  <c r="K48" i="5"/>
  <c r="K49" i="5"/>
  <c r="K47" i="5"/>
  <c r="K52" i="5"/>
  <c r="K51" i="5"/>
  <c r="K45" i="5"/>
  <c r="K80" i="7" l="1"/>
  <c r="K128" i="7" s="1"/>
  <c r="K131" i="7" s="1"/>
  <c r="K80" i="6"/>
  <c r="K128" i="6" s="1"/>
  <c r="K131" i="6" s="1"/>
  <c r="K53" i="5"/>
  <c r="K68" i="5" l="1"/>
  <c r="K70" i="5" s="1"/>
  <c r="K78" i="5" s="1"/>
  <c r="K89" i="5"/>
  <c r="K88" i="5"/>
  <c r="K84" i="5"/>
  <c r="K85" i="5"/>
  <c r="K86" i="5"/>
  <c r="K87" i="5"/>
  <c r="K114" i="7"/>
  <c r="K114" i="6"/>
  <c r="K76" i="5" l="1"/>
  <c r="K75" i="5"/>
  <c r="K126" i="5"/>
  <c r="K74" i="5"/>
  <c r="K77" i="5"/>
  <c r="K115" i="7"/>
  <c r="K119" i="7" s="1"/>
  <c r="K115" i="6"/>
  <c r="K117" i="6" s="1"/>
  <c r="K90" i="5"/>
  <c r="K99" i="5" s="1"/>
  <c r="K101" i="5" s="1"/>
  <c r="K128" i="5" s="1"/>
  <c r="K120" i="7" l="1"/>
  <c r="K117" i="7"/>
  <c r="K118" i="7"/>
  <c r="K79" i="5"/>
  <c r="K127" i="5" s="1"/>
  <c r="K130" i="5" s="1"/>
  <c r="K118" i="6"/>
  <c r="K120" i="6"/>
  <c r="K119" i="6"/>
  <c r="K113" i="5" l="1"/>
  <c r="K121" i="7"/>
  <c r="K132" i="7" s="1"/>
  <c r="K121" i="6"/>
  <c r="K132" i="6" s="1"/>
  <c r="K133" i="6" l="1"/>
  <c r="K134" i="6" s="1"/>
  <c r="H8" i="1" s="1"/>
  <c r="K133" i="7"/>
  <c r="G9" i="1" s="1"/>
  <c r="K114" i="5"/>
  <c r="K118" i="5" s="1"/>
  <c r="K134" i="7" l="1"/>
  <c r="H9" i="1" s="1"/>
  <c r="G8" i="1"/>
  <c r="I8" i="1" s="1"/>
  <c r="J8" i="1" s="1"/>
  <c r="I9" i="1"/>
  <c r="J9" i="1" s="1"/>
  <c r="K116" i="5"/>
  <c r="K119" i="5"/>
  <c r="K117" i="5"/>
  <c r="K120" i="5" l="1"/>
  <c r="K131" i="5" s="1"/>
  <c r="K132" i="5" l="1"/>
  <c r="K133" i="5" s="1"/>
  <c r="H7" i="1" s="1"/>
  <c r="G7" i="1"/>
  <c r="I7" i="1" s="1"/>
  <c r="J7" i="1" s="1"/>
  <c r="I11" i="1" s="1"/>
  <c r="I1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Darlan Miranda Gomes</author>
  </authors>
  <commentList>
    <comment ref="E39" authorId="0" shapeId="0" xr:uid="{A36512AC-BD7F-426E-90EC-FE31AF7EFAEF}">
      <text>
        <r>
          <rPr>
            <b/>
            <sz val="9"/>
            <color indexed="81"/>
            <rFont val="Segoe UI"/>
            <family val="2"/>
          </rPr>
          <t>Darlan Miranda Gomes:</t>
        </r>
        <r>
          <rPr>
            <sz val="9"/>
            <color indexed="81"/>
            <rFont val="Segoe UI"/>
            <family val="2"/>
          </rPr>
          <t xml:space="preserve">
1 salário integral x (1 mês não trabalhado / 12 meses) x 5,5% estatística = 0,46%</t>
        </r>
      </text>
    </comment>
    <comment ref="E41" authorId="0" shapeId="0" xr:uid="{E02DEEE0-116B-46DD-A110-F5E8F7A915BF}">
      <text>
        <r>
          <rPr>
            <b/>
            <sz val="9"/>
            <color indexed="81"/>
            <rFont val="Segoe UI"/>
            <family val="2"/>
          </rPr>
          <t>Darlan Miranda Gomes:</t>
        </r>
        <r>
          <rPr>
            <sz val="9"/>
            <color indexed="81"/>
            <rFont val="Segoe UI"/>
            <family val="2"/>
          </rPr>
          <t xml:space="preserve">
 (art. 7º, inciso XXI, CF e 477, 487 e 491, CLT) -  (7/(30x12 meses)=360)x100 = 0,019444 X 5% ou 0,05 = 0,0009722 X 100 = 0,09722%) – 0,10%</t>
        </r>
      </text>
    </comment>
    <comment ref="E43" authorId="0" shapeId="0" xr:uid="{D719ACA3-5E94-42C8-8454-08DA7D1BDAAB}">
      <text>
        <r>
          <rPr>
            <b/>
            <sz val="9"/>
            <color indexed="81"/>
            <rFont val="Segoe UI"/>
            <family val="2"/>
          </rPr>
          <t>Darlan Miranda Gomes:</t>
        </r>
        <r>
          <rPr>
            <sz val="9"/>
            <color indexed="81"/>
            <rFont val="Segoe UI"/>
            <family val="2"/>
          </rPr>
          <t xml:space="preserve">
((0,0124 x 0,08) x 0,4 x 100) ≅  0,040%</t>
        </r>
      </text>
    </comment>
    <comment ref="E49" authorId="0" shapeId="0" xr:uid="{7AB3B8C9-44FA-4216-9082-83309966C44D}">
      <text>
        <r>
          <rPr>
            <b/>
            <sz val="9"/>
            <color indexed="81"/>
            <rFont val="Segoe UI"/>
            <family val="2"/>
          </rPr>
          <t>Darlan Miranda Gomes:</t>
        </r>
        <r>
          <rPr>
            <sz val="9"/>
            <color indexed="81"/>
            <rFont val="Segoe UI"/>
            <family val="2"/>
          </rPr>
          <t xml:space="preserve">
Cálculo
[(5/30)/12] x 0,015 x 100 = 0,02% incide sobre a base de cálculo
OBS:
0,015: esse índice pode variar. Em regra, utiliza-se 0,015 porque, de acordo com os dados do IBGE, 1,5% é a média de trabalhadores que são pais durante o ano.</t>
        </r>
      </text>
    </comment>
    <comment ref="E50" authorId="0" shapeId="0" xr:uid="{26516433-A4EC-4F8E-B4E1-9759EDA270D0}">
      <text>
        <r>
          <rPr>
            <b/>
            <sz val="9"/>
            <color indexed="81"/>
            <rFont val="Segoe UI"/>
            <family val="2"/>
          </rPr>
          <t>Darlan Miranda Gomes:</t>
        </r>
        <r>
          <rPr>
            <sz val="9"/>
            <color indexed="81"/>
            <rFont val="Segoe UI"/>
            <family val="2"/>
          </rPr>
          <t xml:space="preserve">
(((30/30) /12) x 0,0078 x 100) ≅ 0,03%</t>
        </r>
      </text>
    </comment>
    <comment ref="E51" authorId="0" shapeId="0" xr:uid="{1A8BE2FB-DA78-4F47-90FB-F221E30DC1E1}">
      <text>
        <r>
          <rPr>
            <b/>
            <sz val="9"/>
            <color indexed="81"/>
            <rFont val="Segoe UI"/>
            <family val="2"/>
          </rPr>
          <t>Darlan Miranda Gomes:</t>
        </r>
        <r>
          <rPr>
            <sz val="9"/>
            <color indexed="81"/>
            <rFont val="Segoe UI"/>
            <family val="2"/>
          </rPr>
          <t xml:space="preserve">
Cálculo
0,0144 x 0,1 x 0,4509 x 6/12 = 0,03%.</t>
        </r>
      </text>
    </comment>
  </commentList>
</comments>
</file>

<file path=xl/sharedStrings.xml><?xml version="1.0" encoding="utf-8"?>
<sst xmlns="http://schemas.openxmlformats.org/spreadsheetml/2006/main" count="701" uniqueCount="188">
  <si>
    <t>Posto</t>
  </si>
  <si>
    <t>ITEM</t>
  </si>
  <si>
    <t>PROFISSIONAIS RESIDENTES</t>
  </si>
  <si>
    <t>UNIDADE</t>
  </si>
  <si>
    <t>QTDE POSTO</t>
  </si>
  <si>
    <t>A</t>
  </si>
  <si>
    <t>B</t>
  </si>
  <si>
    <t>C</t>
  </si>
  <si>
    <t>D</t>
  </si>
  <si>
    <t>E</t>
  </si>
  <si>
    <t>F</t>
  </si>
  <si>
    <t>MODELO DE PLANILHA DE CUSTOS E FORMAÇÃO DE PREÇOS</t>
  </si>
  <si>
    <t>Nº do Processo</t>
  </si>
  <si>
    <t>Licitação Nº</t>
  </si>
  <si>
    <t>DISCRIMINAÇÃO DOS SERVIÇOS (DADOS REFERENTES À CONTRATAÇÃO)</t>
  </si>
  <si>
    <t>Data de apresentação da proposta (dia/mês/ano):</t>
  </si>
  <si>
    <t>Município/UF</t>
  </si>
  <si>
    <t>Brasília/DF</t>
  </si>
  <si>
    <t>CCT (Referência)</t>
  </si>
  <si>
    <t>Ano do Acordo, Convenção ou Dissídio Coletivo</t>
  </si>
  <si>
    <t>Número de meses de execução contratual</t>
  </si>
  <si>
    <t>IDENTIFICAÇÃO DO SERVIÇO</t>
  </si>
  <si>
    <t>TIPO DE SERVIÇO</t>
  </si>
  <si>
    <t>UNIDADE DE MEDIDA</t>
  </si>
  <si>
    <t>QUANTIDADE TOTAL A CONTRATAR</t>
  </si>
  <si>
    <t>Dados complementares para composição dos custos referente à mão-de-obra</t>
  </si>
  <si>
    <t>Tipo de serviços (mesmo serviço com caracterísitcas distintas)</t>
  </si>
  <si>
    <t>Salário normativo da categoria profissional</t>
  </si>
  <si>
    <t>Categoria profissional (vinculado à execução contratual)</t>
  </si>
  <si>
    <t>Data base da categoria (dia/mês/ano)</t>
  </si>
  <si>
    <t>Quantidade (nº de trabalhadores)</t>
  </si>
  <si>
    <t>MÓDULO 1 - COMPOSIÇÃO DA REMUNERAÇÃO</t>
  </si>
  <si>
    <t>I</t>
  </si>
  <si>
    <t>Composição da Remuneração</t>
  </si>
  <si>
    <t>Valor (R$)</t>
  </si>
  <si>
    <t>Salário Base</t>
  </si>
  <si>
    <t>Adicional de periculosidade</t>
  </si>
  <si>
    <t>Adicional de insalubridade</t>
  </si>
  <si>
    <t>Adicional noturno</t>
  </si>
  <si>
    <t>Hora noturna adicional</t>
  </si>
  <si>
    <t>Total da Remuneração</t>
  </si>
  <si>
    <t>Módulo 2 - Encargos e Benefícios Anuais, Mensais e Diários</t>
  </si>
  <si>
    <r>
      <t> </t>
    </r>
    <r>
      <rPr>
        <b/>
        <sz val="11"/>
        <color rgb="FF000000"/>
        <rFont val="Calibri"/>
        <family val="2"/>
      </rPr>
      <t>Submódulo 2.1 - 13º (décimo terceiro) Salário, Férias e Adicional de Férias</t>
    </r>
  </si>
  <si>
    <t>2.1</t>
  </si>
  <si>
    <t>13º (décimo terceiro) Salário, Férias e Adicional de Férias</t>
  </si>
  <si>
    <t>Percentual (%)</t>
  </si>
  <si>
    <t>13º (décimo terceiro) Salário</t>
  </si>
  <si>
    <t>Férias e Adicional de Férias</t>
  </si>
  <si>
    <t>Total</t>
  </si>
  <si>
    <t>Submódulo 2.2 - Encargos Previdenciários (GPS), Fundo de Garantia por Tempo de Serviço (FGTS) e outras contribuições.</t>
  </si>
  <si>
    <t>2.2</t>
  </si>
  <si>
    <t>GPS, FGTS e outras contribuições</t>
  </si>
  <si>
    <t>INSS</t>
  </si>
  <si>
    <t>Salário Educação</t>
  </si>
  <si>
    <t>SESC ou SESI</t>
  </si>
  <si>
    <t>SENAI - SENAC</t>
  </si>
  <si>
    <t>SEBRAE</t>
  </si>
  <si>
    <t>G</t>
  </si>
  <si>
    <t>INCRA</t>
  </si>
  <si>
    <t>H</t>
  </si>
  <si>
    <t>FGTS</t>
  </si>
  <si>
    <t>Submódulo 2.3 - Benefícios Mensais e Diários.</t>
  </si>
  <si>
    <t>2.3</t>
  </si>
  <si>
    <t>Benefícios Mensais e Diários</t>
  </si>
  <si>
    <t>Quadro-Resumo do Módulo 2 - Encargos e Benefícios anuais, mensais e diários</t>
  </si>
  <si>
    <t>Encargos e Benefícios Anuais, Mensais e Diários</t>
  </si>
  <si>
    <t>Módulo 3 - Provisão para Rescisão (Redação dada pela Instrução Normativa nº 7, de 2018)</t>
  </si>
  <si>
    <t>Provisão para Rescisão</t>
  </si>
  <si>
    <t>Aviso Prévio Indenizado</t>
  </si>
  <si>
    <t>Incidência do FGTS sobre o Aviso Prévio Indenizado</t>
  </si>
  <si>
    <t>Aviso Prévio Trabalhado</t>
  </si>
  <si>
    <t>Incidência de GPS, FGTS e outras contribuições sobre o Aviso Prévio Trabalhado</t>
  </si>
  <si>
    <t>Submódulo 4.1 - Substituto nas Ausências Legais  (Redação dada pela Instrução Normativa nº 7, de 2018)</t>
  </si>
  <si>
    <t>4.1</t>
  </si>
  <si>
    <r>
      <t>Substituto nas Ausências Legais</t>
    </r>
    <r>
      <rPr>
        <b/>
        <vertAlign val="superscript"/>
        <sz val="11"/>
        <color rgb="FF000000"/>
        <rFont val="Calibri"/>
        <family val="2"/>
      </rPr>
      <t>(1)</t>
    </r>
  </si>
  <si>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</si>
  <si>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</si>
  <si>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</si>
  <si>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</si>
  <si>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</si>
  <si>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(Auxílio doença)</t>
  </si>
  <si>
    <t>Submódulo 4.2 - Substituto na Intrajornada (Redação dada pela Instrução Normativa nº 7, de 2018)</t>
  </si>
  <si>
    <t>4.2</t>
  </si>
  <si>
    <t>Substituto na Intrajornada </t>
  </si>
  <si>
    <t>Substituto na cobertura de Intervalo para repouso ou alimentação</t>
  </si>
  <si>
    <t>Quadro-Resumo do Módulo 4 - Custo de Reposição do Profissional Ausente (Redação dada pela Instrução Normativa nº 7, de 2018)</t>
  </si>
  <si>
    <t>Custo de Reposição do Profissional Ausente</t>
  </si>
  <si>
    <t>Substituto nas Ausências Legais</t>
  </si>
  <si>
    <t>Substituto na Intrajornada</t>
  </si>
  <si>
    <t>Módulo 5 - Insumos Diversos</t>
  </si>
  <si>
    <t>Insumos Diversos</t>
  </si>
  <si>
    <t>Uniformes</t>
  </si>
  <si>
    <t>Módulo 6 - Custos Indiretos, Tributos e Lucro</t>
  </si>
  <si>
    <t>Custos Indiretos, Tributos e Lucro</t>
  </si>
  <si>
    <t xml:space="preserve">Percentual (%) </t>
  </si>
  <si>
    <t>Custos Indiretos</t>
  </si>
  <si>
    <t>Lucro</t>
  </si>
  <si>
    <t>Tributos</t>
  </si>
  <si>
    <t>2. QUADRO-RESUMO DO CUSTO POR EMPREGADO</t>
  </si>
  <si>
    <t>Mão de obra vinculada à execução contratual</t>
  </si>
  <si>
    <t>Módulo 1 - Composição da Remuneração</t>
  </si>
  <si>
    <t>Módulo 3 - Provisão para Rescisão</t>
  </si>
  <si>
    <t>Módulo 4 - Custo de Reposição do Profissional Ausente</t>
  </si>
  <si>
    <t>Subtotal (A + B +C+ D+E)</t>
  </si>
  <si>
    <t>Valor Total por Empregado</t>
  </si>
  <si>
    <t>Equipamentos e Ferramentas</t>
  </si>
  <si>
    <t xml:space="preserve">CUSTO UNITÁRIO MENSAL ESTIMADO </t>
  </si>
  <si>
    <t>MÓDULO 1: COMPOSIÇÃO DA REMUNERAÇÃO</t>
  </si>
  <si>
    <t>Nº</t>
  </si>
  <si>
    <t>POSTO</t>
  </si>
  <si>
    <t>DETALHAMENTO DOS ENCARGOS SOCIAIS</t>
  </si>
  <si>
    <t>MÓDULO 2: ENCARGOS E BENEFÍCIOS ANUAIS, MENSAIS E DIÁRIOS</t>
  </si>
  <si>
    <t>(%)</t>
  </si>
  <si>
    <t>2.1  13º Salário e Adicional Férias</t>
  </si>
  <si>
    <t xml:space="preserve">Total   </t>
  </si>
  <si>
    <t>2.2 Encargos Previdenciários (GPS), Fundo de Garantia por Tempo de Serviço (FGTS) e outras contribuições.</t>
  </si>
  <si>
    <t>MÓDULOS - 3  PROVISÃO PARA RESCISÃO</t>
  </si>
  <si>
    <t>MÓDULO 4 - COMPOSIÇÃO DO CUSTO DE REPOSIÇÃO DO PROFISSIONAL AUSENTE</t>
  </si>
  <si>
    <t>4.1 Ausências legais</t>
  </si>
  <si>
    <r>
      <t>B –</t>
    </r>
    <r>
      <rPr>
        <sz val="11"/>
        <color indexed="10"/>
        <rFont val="Calibri"/>
        <family val="2"/>
        <scheme val="minor"/>
      </rPr>
      <t xml:space="preserve"> Salário Educação </t>
    </r>
    <r>
      <rPr>
        <sz val="11"/>
        <rFont val="Calibri"/>
        <family val="2"/>
        <scheme val="minor"/>
      </rPr>
      <t>– A prestadora de serviços contribui com 2,5%, por determinação do art. 15, da Lei nº 9.424/96; do art. 2º do Decreto nº 3.142/99; e art. 212, § 5º da CF.</t>
    </r>
  </si>
  <si>
    <r>
      <t>C –</t>
    </r>
    <r>
      <rPr>
        <sz val="11"/>
        <color indexed="10"/>
        <rFont val="Calibri"/>
        <family val="2"/>
        <scheme val="minor"/>
      </rPr>
      <t xml:space="preserve"> Seguro Acidente do Trabalho</t>
    </r>
    <r>
      <rPr>
        <sz val="11"/>
        <rFont val="Calibri"/>
        <family val="2"/>
        <scheme val="minor"/>
      </rPr>
      <t xml:space="preserve"> </t>
    </r>
    <r>
      <rPr>
        <sz val="11"/>
        <color indexed="10"/>
        <rFont val="Calibri"/>
        <family val="2"/>
        <scheme val="minor"/>
      </rPr>
      <t xml:space="preserve">- SAT </t>
    </r>
    <r>
      <rPr>
        <sz val="11"/>
        <rFont val="Calibri"/>
        <family val="2"/>
        <scheme val="minor"/>
      </rPr>
      <t>(FAP x RAT)</t>
    </r>
  </si>
  <si>
    <r>
      <t>D –</t>
    </r>
    <r>
      <rPr>
        <sz val="11"/>
        <color indexed="10"/>
        <rFont val="Calibri"/>
        <family val="2"/>
        <scheme val="minor"/>
      </rPr>
      <t xml:space="preserve"> SESI/SESC </t>
    </r>
    <r>
      <rPr>
        <sz val="11"/>
        <rFont val="Calibri"/>
        <family val="2"/>
        <scheme val="minor"/>
      </rPr>
      <t>– Conforme o artigo 30 da Lei n. 8.036/90</t>
    </r>
  </si>
  <si>
    <r>
      <t>E –</t>
    </r>
    <r>
      <rPr>
        <sz val="11"/>
        <color indexed="10"/>
        <rFont val="Calibri"/>
        <family val="2"/>
        <scheme val="minor"/>
      </rPr>
      <t xml:space="preserve"> SENAI /SENAC </t>
    </r>
    <r>
      <rPr>
        <sz val="11"/>
        <rFont val="Calibri"/>
        <family val="2"/>
        <scheme val="minor"/>
      </rPr>
      <t>– O contribuinte arca com 1%, em obediência ao Decreto-Lei nº 2.318/86.</t>
    </r>
  </si>
  <si>
    <r>
      <t>F –</t>
    </r>
    <r>
      <rPr>
        <sz val="11"/>
        <color indexed="10"/>
        <rFont val="Calibri"/>
        <family val="2"/>
        <scheme val="minor"/>
      </rPr>
      <t xml:space="preserve"> SEBRAE –</t>
    </r>
    <r>
      <rPr>
        <sz val="11"/>
        <rFont val="Calibri"/>
        <family val="2"/>
        <scheme val="minor"/>
      </rPr>
      <t xml:space="preserve"> O empregador, para atender à Lei nº 8.029/90, contribui com 0,6% sobre a folha de pagamento.</t>
    </r>
  </si>
  <si>
    <r>
      <rPr>
        <b/>
        <sz val="11"/>
        <color indexed="10"/>
        <rFont val="Calibri"/>
        <family val="2"/>
        <scheme val="minor"/>
      </rPr>
      <t>G</t>
    </r>
    <r>
      <rPr>
        <sz val="11"/>
        <color indexed="10"/>
        <rFont val="Calibri"/>
        <family val="2"/>
        <scheme val="minor"/>
      </rPr>
      <t xml:space="preserve"> </t>
    </r>
    <r>
      <rPr>
        <b/>
        <sz val="11"/>
        <color indexed="10"/>
        <rFont val="Calibri"/>
        <family val="2"/>
        <scheme val="minor"/>
      </rPr>
      <t>–</t>
    </r>
    <r>
      <rPr>
        <sz val="11"/>
        <color indexed="10"/>
        <rFont val="Calibri"/>
        <family val="2"/>
        <scheme val="minor"/>
      </rPr>
      <t xml:space="preserve"> INCRA</t>
    </r>
    <r>
      <rPr>
        <sz val="11"/>
        <rFont val="Calibri"/>
        <family val="2"/>
        <scheme val="minor"/>
      </rPr>
      <t xml:space="preserve"> – A empresa participa com 0,2%, para atendimento dos artigos 1º e 2º do Decreto-Lei nº 1.146/70.</t>
    </r>
  </si>
  <si>
    <r>
      <t>H –</t>
    </r>
    <r>
      <rPr>
        <sz val="11"/>
        <color indexed="10"/>
        <rFont val="Calibri"/>
        <family val="2"/>
        <scheme val="minor"/>
      </rPr>
      <t xml:space="preserve"> FGTS - </t>
    </r>
    <r>
      <rPr>
        <sz val="11"/>
        <rFont val="Calibri"/>
        <family val="2"/>
        <scheme val="minor"/>
      </rPr>
      <t>O depósito voltou a ser de 8%, como preconiza a Lei Complementar 110/2001. O tributo está previsto no art. 7º, Inciso III, da Constituição Federal, tendo sido regulamentado pela Lei nº 8.030/90, artigo 15.</t>
    </r>
  </si>
  <si>
    <r>
      <t xml:space="preserve">A – </t>
    </r>
    <r>
      <rPr>
        <sz val="11"/>
        <color indexed="10"/>
        <rFont val="Calibri"/>
        <family val="2"/>
        <scheme val="minor"/>
      </rPr>
      <t xml:space="preserve">Aviso Prévio indenizado - </t>
    </r>
    <r>
      <rPr>
        <sz val="11"/>
        <rFont val="Calibri"/>
        <family val="2"/>
        <scheme val="minor"/>
      </rPr>
      <t>FUNDAMENTAÇÃO LEGAL: - Constituição Federal de 1988 (Art. 7°, inciso XXI) e CLT (Art. 477, art. 487 a 491 - Estudos CNJ – Resolução 98/2009: Aviso Prévio indenizado - Trata-se de valor devido ao empregado no caso de o empregador rescindir o contrato sem justo motivo e sem lhe conceder aviso prévio, conforme disposto no § 1º do art. 487 da CLT.</t>
    </r>
  </si>
  <si>
    <r>
      <t xml:space="preserve">B – </t>
    </r>
    <r>
      <rPr>
        <sz val="11"/>
        <color indexed="10"/>
        <rFont val="Calibri"/>
        <family val="2"/>
        <scheme val="minor"/>
      </rPr>
      <t>Incidência do FGTS sobre o aviso prévio indenizado. (</t>
    </r>
    <r>
      <rPr>
        <sz val="11"/>
        <rFont val="Calibri"/>
        <family val="2"/>
        <scheme val="minor"/>
      </rPr>
      <t>Retificado o item “B” do Submódulo 4.4 - provisão para rescisão publicado no Diário Oficial da União n° 63, Seção I, página 92, em 1° de abril de 2011.</t>
    </r>
    <r>
      <rPr>
        <sz val="11"/>
        <color indexed="10"/>
        <rFont val="Calibri"/>
        <family val="2"/>
        <scheme val="minor"/>
      </rPr>
      <t>)</t>
    </r>
  </si>
  <si>
    <r>
      <t>D –</t>
    </r>
    <r>
      <rPr>
        <sz val="11"/>
        <color indexed="10"/>
        <rFont val="Calibri"/>
        <family val="2"/>
        <scheme val="minor"/>
      </rPr>
      <t xml:space="preserve"> Aviso prévio trabalhado</t>
    </r>
    <r>
      <rPr>
        <sz val="11"/>
        <rFont val="Calibri"/>
        <family val="2"/>
        <scheme val="minor"/>
      </rPr>
      <t xml:space="preserve"> – FUNDAMENTAÇÃO LEGAL: - Jurisprudência - TCU (Acórdão 3.006/2010 – Plenário - vide apêndice pág. 53) -  Estudos CNJ – Resolução 98/2009 - Aviso Prévio: Refere-se à indenização de sete dias corridos devida ao empregado no caso de o empregador rescindir o contrato sem justo motivo e conceder aviso prévio, conforme disposto no art. 488 da CLT. </t>
    </r>
  </si>
  <si>
    <r>
      <rPr>
        <b/>
        <sz val="11"/>
        <color indexed="10"/>
        <rFont val="Calibri"/>
        <family val="2"/>
        <scheme val="minor"/>
      </rPr>
      <t>E</t>
    </r>
    <r>
      <rPr>
        <sz val="11"/>
        <color indexed="10"/>
        <rFont val="Calibri"/>
        <family val="2"/>
        <scheme val="minor"/>
      </rPr>
      <t xml:space="preserve"> </t>
    </r>
    <r>
      <rPr>
        <b/>
        <sz val="11"/>
        <color indexed="10"/>
        <rFont val="Calibri"/>
        <family val="2"/>
        <scheme val="minor"/>
      </rPr>
      <t>–</t>
    </r>
    <r>
      <rPr>
        <sz val="11"/>
        <color indexed="10"/>
        <rFont val="Calibri"/>
        <family val="2"/>
        <scheme val="minor"/>
      </rPr>
      <t xml:space="preserve"> Incidência </t>
    </r>
    <r>
      <rPr>
        <sz val="11"/>
        <rFont val="Calibri"/>
        <family val="2"/>
        <scheme val="minor"/>
      </rPr>
      <t>dos encargos do submódulo 2.2 sobre aviso prévio trabalhado</t>
    </r>
  </si>
  <si>
    <r>
      <t>A –</t>
    </r>
    <r>
      <rPr>
        <sz val="11"/>
        <color indexed="10"/>
        <rFont val="Calibri"/>
        <family val="2"/>
        <scheme val="minor"/>
      </rPr>
      <t xml:space="preserve"> Férias – </t>
    </r>
    <r>
      <rPr>
        <sz val="11"/>
        <rFont val="Calibri"/>
        <family val="2"/>
        <scheme val="minor"/>
      </rPr>
      <t>artigo 7º, inciso XVII da Constituição Federal. Afastamento de 30 dias, sem prejuízo da remuneração, após cada período de 12 meses de vigência do contrato de trabalho. O pagamento ocorre conforme preceitua o artigo 129 e o inciso I, artigo 130, do Decreto-Lei nº  5.452/43 - CLT.</t>
    </r>
  </si>
  <si>
    <r>
      <t xml:space="preserve">B </t>
    </r>
    <r>
      <rPr>
        <sz val="11"/>
        <color indexed="10"/>
        <rFont val="Calibri"/>
        <family val="2"/>
        <scheme val="minor"/>
      </rPr>
      <t xml:space="preserve">- Ausências Legais </t>
    </r>
    <r>
      <rPr>
        <sz val="11"/>
        <rFont val="Calibri"/>
        <family val="2"/>
        <scheme val="minor"/>
      </rPr>
      <t xml:space="preserve">- Ausências ao trabalho asseguradas ao empregado pelo art. 473 da CLT (morte de cônjuge, ascendente, descendente; casamento; nascimento de filho; doação de sangue; alistamento eleitoral; serviço militar; comparecer a juízo). </t>
    </r>
  </si>
  <si>
    <r>
      <t>C –</t>
    </r>
    <r>
      <rPr>
        <sz val="11"/>
        <color indexed="10"/>
        <rFont val="Calibri"/>
        <family val="2"/>
        <scheme val="minor"/>
      </rPr>
      <t xml:space="preserve"> Licença Paternidade -</t>
    </r>
    <r>
      <rPr>
        <sz val="11"/>
        <rFont val="Calibri"/>
        <family val="2"/>
        <scheme val="minor"/>
      </rPr>
      <t xml:space="preserve"> 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t>
    </r>
  </si>
  <si>
    <r>
      <t>D –</t>
    </r>
    <r>
      <rPr>
        <sz val="11"/>
        <color indexed="10"/>
        <rFont val="Calibri"/>
        <family val="2"/>
        <scheme val="minor"/>
      </rPr>
      <t xml:space="preserve"> Ausência por Acidente de Trabalho</t>
    </r>
    <r>
      <rPr>
        <sz val="11"/>
        <rFont val="Calibri"/>
        <family val="2"/>
        <scheme val="minor"/>
      </rPr>
      <t xml:space="preserve"> -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Assim a provisão se faz necessária</t>
    </r>
  </si>
  <si>
    <r>
      <t>E –</t>
    </r>
    <r>
      <rPr>
        <sz val="11"/>
        <color indexed="10"/>
        <rFont val="Calibri"/>
        <family val="2"/>
        <scheme val="minor"/>
      </rPr>
      <t xml:space="preserve"> Afastamento maternidade –</t>
    </r>
    <r>
      <rPr>
        <sz val="11"/>
        <rFont val="Calibri"/>
        <family val="2"/>
        <scheme val="minor"/>
      </rPr>
      <t xml:space="preserve"> O benefício da licença maternidade está previsto na Constituição Federal de 1988, especificamente nos artigos 6º, 7º, inciso XVIII, 201, inciso II e 203, inciso I. Lei Ordinária Federal n.º 8.123, de 24 de julho de 1991, regulamenta o benefício da licença maternidade, especificamente em seu artigo 71 a 73. A licença maternidade tem duração de 120 (cento e vinte) dias.</t>
    </r>
  </si>
  <si>
    <r>
      <t>F –</t>
    </r>
    <r>
      <rPr>
        <sz val="11"/>
        <color indexed="10"/>
        <rFont val="Calibri"/>
        <family val="2"/>
        <scheme val="minor"/>
      </rPr>
      <t xml:space="preserve"> Ausencia por Doença</t>
    </r>
  </si>
  <si>
    <t>QUADRO RESUMO</t>
  </si>
  <si>
    <t>MINISTÉRIO DO DESENVOLVIMENTO E ASSISTÊNCIA SOCIAL, FAMÍLIA E COMBATE À FOME</t>
  </si>
  <si>
    <t>Para o percentual de GILL/RAT foi utilizado 3% conforme informações COAD nº 0135463 e nº 0249695, processo n. 016203/2015 e Manual de Preenchimento do Modelo de Planilhas de Custos e de Formação de Preços do Supremo Tribunal de Justiça.</t>
  </si>
  <si>
    <t>GILL/RAT</t>
  </si>
  <si>
    <t>VALOR TOTAL MENSAL ESTIMADO</t>
  </si>
  <si>
    <t>VALOR TOTAL ANUAL ESTIMADO</t>
  </si>
  <si>
    <t>NOTA EXPLICATIVA E MEMÓRIA DE CÁLCULO</t>
  </si>
  <si>
    <r>
      <t>A –</t>
    </r>
    <r>
      <rPr>
        <sz val="11"/>
        <color indexed="10"/>
        <rFont val="Calibri"/>
        <family val="2"/>
        <scheme val="minor"/>
      </rPr>
      <t xml:space="preserve"> 13º Salário </t>
    </r>
    <r>
      <rPr>
        <sz val="11"/>
        <rFont val="Calibri"/>
        <family val="2"/>
        <scheme val="minor"/>
      </rPr>
      <t>- Gratificação de Natal, instituída pela Lei nº 4.090, de 13 de julho de 1962. A provisão mensal representa 1/12 da folha para que ao final do período complete um salário. Percentual conforme Item 14 do Anexo XII da IN 05/2017.</t>
    </r>
  </si>
  <si>
    <r>
      <t>B –</t>
    </r>
    <r>
      <rPr>
        <sz val="11"/>
        <color indexed="10"/>
        <rFont val="Calibri"/>
        <family val="2"/>
        <scheme val="minor"/>
      </rPr>
      <t xml:space="preserve"> Adicional de Férias – </t>
    </r>
    <r>
      <rPr>
        <sz val="11"/>
        <rFont val="Calibri"/>
        <family val="2"/>
        <scheme val="minor"/>
      </rPr>
      <t xml:space="preserve"> Conforme artigo 7º, inciso XVII da Constituição Federal, paga-se 1/3 do salário ao empregado quando do gozo das ferias ((5/56)x(1/3))x10. Percentual conforme Item 14 do Anexo XII da IN 05/2017.</t>
    </r>
  </si>
  <si>
    <t>Analista Full Stack – SCRUM MASTER</t>
  </si>
  <si>
    <t>Feriado Trabalhado</t>
  </si>
  <si>
    <t>Feriado Trabalhado (Súmula 444TST)</t>
  </si>
  <si>
    <t xml:space="preserve">Auxílio-Refeição/ Alimentação </t>
  </si>
  <si>
    <t>Materiais</t>
  </si>
  <si>
    <t xml:space="preserve">Outros </t>
  </si>
  <si>
    <t xml:space="preserve"> PIS </t>
  </si>
  <si>
    <t>C.1.</t>
  </si>
  <si>
    <t>COFINS</t>
  </si>
  <si>
    <t xml:space="preserve">C.2. </t>
  </si>
  <si>
    <t xml:space="preserve"> ISS</t>
  </si>
  <si>
    <t>C.3.</t>
  </si>
  <si>
    <t xml:space="preserve">C.4. </t>
  </si>
  <si>
    <t>Fator K</t>
  </si>
  <si>
    <t>Desenvolvedor de Software - SENIOR</t>
  </si>
  <si>
    <t>Desenvolvedor de Software - PLENO</t>
  </si>
  <si>
    <t>SALARIO BASE</t>
  </si>
  <si>
    <t>71000.013915/2024-17</t>
  </si>
  <si>
    <t>550005-132/2025</t>
  </si>
  <si>
    <t>Transporte</t>
  </si>
  <si>
    <r>
      <t>A –</t>
    </r>
    <r>
      <rPr>
        <sz val="11"/>
        <color indexed="10"/>
        <rFont val="Calibri"/>
        <family val="2"/>
        <scheme val="minor"/>
      </rPr>
      <t xml:space="preserve"> INSS </t>
    </r>
    <r>
      <rPr>
        <sz val="11"/>
        <rFont val="Calibri"/>
        <family val="2"/>
        <scheme val="minor"/>
      </rPr>
      <t>–</t>
    </r>
    <r>
      <rPr>
        <sz val="11"/>
        <color indexed="10"/>
        <rFont val="Calibri"/>
        <family val="2"/>
        <scheme val="minor"/>
      </rPr>
      <t xml:space="preserve"> </t>
    </r>
    <r>
      <rPr>
        <sz val="11"/>
        <rFont val="Calibri"/>
        <family val="2"/>
        <scheme val="minor"/>
      </rPr>
      <t>Conforme o artigo 22, inciso I, da Lei 8.212/91, empresa custeia 20%. (Conforme Contribuição Previdenciária sobre a Receita Bruta - Instituída pelo art. 8º da Lei 12.546/2011)</t>
    </r>
  </si>
  <si>
    <t>2.3 Benefícios Mensais e Diários</t>
  </si>
  <si>
    <r>
      <rPr>
        <sz val="11"/>
        <color rgb="FFFF0000"/>
        <rFont val="Calibri"/>
        <family val="2"/>
      </rPr>
      <t>A - Transporte</t>
    </r>
    <r>
      <rPr>
        <sz val="11"/>
        <color rgb="FF000000"/>
        <rFont val="Calibri"/>
        <family val="2"/>
      </rPr>
      <t xml:space="preserve"> (Tarifa Integração R$5,50*2*22 dias trabalhados)</t>
    </r>
  </si>
  <si>
    <t>D - Assistência Odontológica</t>
  </si>
  <si>
    <r>
      <rPr>
        <sz val="11"/>
        <color rgb="FFFF0000"/>
        <rFont val="Calibri"/>
        <family val="2"/>
      </rPr>
      <t>E - Assistência Funeral</t>
    </r>
    <r>
      <rPr>
        <sz val="11"/>
        <color rgb="FF000000"/>
        <rFont val="Calibri"/>
        <family val="2"/>
      </rPr>
      <t xml:space="preserve"> </t>
    </r>
  </si>
  <si>
    <t>Assistência Odontológica</t>
  </si>
  <si>
    <t xml:space="preserve">Assistência Funeral </t>
  </si>
  <si>
    <t>Outros (Especificar)</t>
  </si>
  <si>
    <t xml:space="preserve">Outros (Especificar) </t>
  </si>
  <si>
    <t xml:space="preserve">Assistência Odontológica </t>
  </si>
  <si>
    <t>Outros</t>
  </si>
  <si>
    <t>Considerando os estudos realizados pelo STJ no âmbito do processo n. 16.203/2015, o presente modelo utiliza o percentual máximo de 5,00% (cinco por cento) para alíquota de custos indiretos e de 10,00% para margem de lucro. O(s) servidor(es) responsáveis pelo preenchimento da Planilha nº 1 (fase de planejamento) poderão sugerir o estabelecimento de outros índices máximos com base em pesquisa em contratos semelhantes no âmbito do Distrito Federal ou de outra unidade da federação pretendida e fazer uma média aritmética. A justificativa para alteração deverá estar devidamente fundamentada nos autos da contratação. Especificamente nesta planilha de custos, para o cálculo do Lucro, foi utilizado o percentual de 5,35% resultante da média entre so percentuais mínimo e máximo estabelecidos conforme Manual de elaborao da planilha de custos e formao de preços.</t>
  </si>
  <si>
    <t>CUSTO TOTAL MENSAL ESTIMADO</t>
  </si>
  <si>
    <t>CUSTO TOTAL ANUAL ESTIMADO</t>
  </si>
  <si>
    <t>Multa do FGTS e contribuição social sobre o Aviso Prévio Trabalhado e Indenizado</t>
  </si>
  <si>
    <r>
      <t>F –</t>
    </r>
    <r>
      <rPr>
        <sz val="11"/>
        <color indexed="10"/>
        <rFont val="Calibri"/>
        <family val="2"/>
        <scheme val="minor"/>
      </rPr>
      <t xml:space="preserve"> Multa do FGTS e Contribuição social sobre aviso prévio trabalhado e indenizado - </t>
    </r>
    <r>
      <rPr>
        <sz val="11"/>
        <rFont val="Calibri"/>
        <family val="2"/>
        <scheme val="minor"/>
      </rPr>
      <t>Anexo XII da In n° 05/2017.</t>
    </r>
  </si>
  <si>
    <t xml:space="preserve">Assistência Médica </t>
  </si>
  <si>
    <r>
      <rPr>
        <sz val="11"/>
        <color rgb="FFFF0000"/>
        <rFont val="Calibri"/>
        <family val="2"/>
      </rPr>
      <t>B - Auxílio-Refeição/ Alimentação</t>
    </r>
    <r>
      <rPr>
        <sz val="11"/>
        <color rgb="FF000000"/>
        <rFont val="Calibri"/>
        <family val="2"/>
      </rPr>
      <t xml:space="preserve">  (Conforme Cláusula 12ª da CCT no valor de R$ 39,00*22 dias trabalhados)</t>
    </r>
  </si>
  <si>
    <t>DF000717/2025</t>
  </si>
  <si>
    <t>2025/2026</t>
  </si>
  <si>
    <r>
      <rPr>
        <sz val="11"/>
        <color rgb="FFFF0000"/>
        <rFont val="Calibri"/>
        <family val="2"/>
      </rPr>
      <t>C - Assistência Médica</t>
    </r>
    <r>
      <rPr>
        <sz val="11"/>
        <color rgb="FF000000"/>
        <rFont val="Calibri"/>
        <family val="2"/>
      </rPr>
      <t xml:space="preserve"> </t>
    </r>
  </si>
  <si>
    <t>F - Outros</t>
  </si>
  <si>
    <t>Lote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</si>
</sst>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R$&quot;\ #,##0.00;[Red]\-&quot;R$&quot;\ #,##0.00"/>
    <numFmt numFmtId="44" formatCode="_-&quot;R$&quot;\ * #,##0.00_-;\-&quot;R$&quot;\ * #,##0.00_-;_-&quot;R$&quot;\ * &quot;-&quot;??_-;_-@_-"/>
    <numFmt numFmtId="164" formatCode="&quot;R$&quot;\ #,##0.00"/>
    <numFmt numFmtId="165" formatCode="_-&quot;R$&quot;* #,##0.00_-;\-&quot;R$&quot;* #,##0.00_-;_-&quot;R$&quot;* &quot;-&quot;??_-;_-@_-"/>
    <numFmt numFmtId="166" formatCode="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12"/>
      <color rgb="FF000000"/>
      <name val="Calibri"/>
      <family val="2"/>
    </font>
    <font>
      <sz val="11"/>
      <color theme="1"/>
      <name val="Calibri"/>
      <family val="2"/>
    </font>
    <font>
      <sz val="11"/>
      <color rgb="FF000000"/>
      <name val="Calibri"/>
      <family val="2"/>
    </font>
    <font>
      <b/>
      <sz val="11"/>
      <color rgb="FF000000"/>
      <name val="Calibri"/>
      <family val="2"/>
    </font>
    <font>
      <b/>
      <sz val="20"/>
      <color rgb="FF000000"/>
      <name val="Calibri"/>
      <family val="2"/>
    </font>
    <font>
      <sz val="11"/>
      <name val="Calibri"/>
      <family val="2"/>
    </font>
    <font>
      <b/>
      <vertAlign val="superscript"/>
      <sz val="11"/>
      <color rgb="FF000000"/>
      <name val="Calibri"/>
      <family val="2"/>
    </font>
    <font>
      <b/>
      <sz val="11"/>
      <name val="Calibri"/>
      <family val="2"/>
    </font>
    <font>
      <sz val="10"/>
      <name val="Arial"/>
      <family val="2"/>
    </font>
    <font>
      <sz val="11"/>
      <name val="Calibri"/>
      <family val="2"/>
      <scheme val="minor"/>
    </font>
    <font>
      <sz val="11"/>
      <color indexed="8"/>
      <name val="Calibri"/>
      <family val="2"/>
    </font>
    <font>
      <sz val="10"/>
      <color rgb="FF000000"/>
      <name val="Arial"/>
      <family val="2"/>
    </font>
    <font>
      <b/>
      <sz val="9"/>
      <color indexed="81"/>
      <name val="Segoe UI"/>
      <family val="2"/>
    </font>
    <font>
      <sz val="9"/>
      <color indexed="81"/>
      <name val="Segoe UI"/>
      <family val="2"/>
    </font>
    <font>
      <b/>
      <sz val="11"/>
      <name val="Calibri"/>
      <family val="2"/>
      <scheme val="minor"/>
    </font>
    <font>
      <b/>
      <sz val="11"/>
      <color indexed="10"/>
      <name val="Calibri"/>
      <family val="2"/>
      <scheme val="minor"/>
    </font>
    <font>
      <sz val="11"/>
      <color indexed="10"/>
      <name val="Calibri"/>
      <family val="2"/>
      <scheme val="minor"/>
    </font>
    <font>
      <sz val="11"/>
      <color rgb="FF000000"/>
      <name val="Calibri"/>
      <family val="2"/>
      <scheme val="minor"/>
    </font>
    <font>
      <sz val="12"/>
      <color rgb="FF000000"/>
      <name val="Calibri"/>
      <family val="2"/>
      <scheme val="minor"/>
    </font>
    <font>
      <sz val="11"/>
      <color rgb="FFFF0000"/>
      <name val="Calibri"/>
      <family val="2"/>
    </font>
  </fonts>
  <fills count="7">
    <fill>
      <patternFill patternType="none"/>
    </fill>
    <fill>
      <patternFill patternType="gray125"/>
    </fill>
    <fill>
      <patternFill patternType="solid">
        <fgColor rgb="FFFFFFFF"/>
        <bgColor rgb="FF000000"/>
      </patternFill>
    </fill>
    <fill>
      <patternFill patternType="solid">
        <fgColor rgb="FFD9D9D9"/>
        <bgColor rgb="FF000000"/>
      </patternFill>
    </fill>
    <fill>
      <patternFill patternType="solid">
        <fgColor theme="2" tint="-0.249977111117893"/>
        <bgColor indexed="64"/>
      </patternFill>
    </fill>
    <fill>
      <patternFill patternType="solid">
        <fgColor theme="2" tint="-9.9978637043366805E-2"/>
        <bgColor indexed="64"/>
      </patternFill>
    </fill>
    <fill>
      <patternFill patternType="solid">
        <fgColor theme="2" tint="-9.9978637043366805E-2"/>
        <bgColor rgb="FF000000"/>
      </patternFill>
    </fill>
  </fills>
  <borders count="50">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9">
    <xf numFmtId="0" fontId="0" fillId="0" borderId="0"/>
    <xf numFmtId="44" fontId="1" fillId="0" borderId="0" applyFont="0" applyFill="0" applyBorder="0" applyAlignment="0" applyProtection="0"/>
    <xf numFmtId="9" fontId="1" fillId="0" borderId="0" applyFont="0" applyFill="0" applyBorder="0" applyAlignment="0" applyProtection="0"/>
    <xf numFmtId="0" fontId="11" fillId="0" borderId="0"/>
    <xf numFmtId="0" fontId="11" fillId="0" borderId="0"/>
    <xf numFmtId="165" fontId="11" fillId="0" borderId="0" applyFont="0" applyFill="0" applyBorder="0" applyAlignment="0" applyProtection="0"/>
    <xf numFmtId="9" fontId="13" fillId="0" borderId="0" applyFill="0" applyBorder="0" applyAlignment="0" applyProtection="0"/>
    <xf numFmtId="0" fontId="14" fillId="0" borderId="0"/>
    <xf numFmtId="9" fontId="11" fillId="0" borderId="0" applyFill="0" applyBorder="0" applyAlignment="0" applyProtection="0"/>
  </cellStyleXfs>
  <cellXfs count="206">
    <xf numFmtId="0" fontId="0" fillId="0" borderId="0" xfId="0"/>
    <xf numFmtId="0" fontId="5" fillId="0" borderId="0" xfId="0" applyFont="1" applyAlignment="1">
      <alignment horizontal="center" vertical="center" wrapText="1"/>
    </xf>
    <xf numFmtId="0" fontId="4" fillId="0" borderId="0" xfId="0" applyFont="1"/>
    <xf numFmtId="0" fontId="6" fillId="2" borderId="2" xfId="0" applyFont="1" applyFill="1" applyBorder="1" applyAlignment="1">
      <alignment vertical="center" wrapText="1"/>
    </xf>
    <xf numFmtId="0" fontId="5" fillId="2" borderId="2" xfId="0" applyFont="1" applyFill="1" applyBorder="1" applyAlignment="1">
      <alignment horizontal="center" vertical="center" wrapText="1"/>
    </xf>
    <xf numFmtId="0" fontId="5" fillId="0" borderId="0" xfId="0" applyFont="1" applyAlignment="1">
      <alignment vertical="center" wrapText="1"/>
    </xf>
    <xf numFmtId="0" fontId="4" fillId="0" borderId="2" xfId="0" applyFont="1" applyBorder="1" applyAlignment="1">
      <alignment horizontal="center" vertical="center"/>
    </xf>
    <xf numFmtId="0" fontId="5" fillId="2" borderId="0" xfId="0" applyFont="1" applyFill="1" applyAlignment="1">
      <alignment horizontal="center" vertical="center" wrapText="1"/>
    </xf>
    <xf numFmtId="44" fontId="4" fillId="2" borderId="12" xfId="1" applyFont="1" applyFill="1" applyBorder="1" applyAlignment="1">
      <alignment horizontal="center" vertical="center"/>
    </xf>
    <xf numFmtId="0" fontId="6" fillId="3" borderId="17" xfId="0" applyFont="1" applyFill="1" applyBorder="1" applyAlignment="1">
      <alignment horizontal="center"/>
    </xf>
    <xf numFmtId="0" fontId="6" fillId="3" borderId="20" xfId="0" applyFont="1" applyFill="1" applyBorder="1" applyAlignment="1">
      <alignment horizontal="center"/>
    </xf>
    <xf numFmtId="0" fontId="4" fillId="0" borderId="2" xfId="0" applyFont="1" applyBorder="1" applyAlignment="1">
      <alignment horizontal="center"/>
    </xf>
    <xf numFmtId="44" fontId="6" fillId="3" borderId="20" xfId="1" applyFont="1" applyFill="1" applyBorder="1" applyAlignment="1">
      <alignment horizontal="center" vertical="center"/>
    </xf>
    <xf numFmtId="0" fontId="6" fillId="3" borderId="13"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15" xfId="0" applyFont="1" applyFill="1" applyBorder="1" applyAlignment="1">
      <alignment horizontal="center" vertical="center"/>
    </xf>
    <xf numFmtId="0" fontId="5" fillId="2" borderId="16" xfId="0" applyFont="1" applyFill="1" applyBorder="1" applyAlignment="1">
      <alignment horizontal="center" vertical="center" wrapText="1"/>
    </xf>
    <xf numFmtId="10" fontId="4" fillId="0" borderId="2" xfId="2" applyNumberFormat="1" applyFont="1" applyFill="1" applyBorder="1" applyAlignment="1">
      <alignment horizontal="center" vertical="center"/>
    </xf>
    <xf numFmtId="44" fontId="4" fillId="0" borderId="12" xfId="1" applyFont="1" applyFill="1" applyBorder="1" applyAlignment="1">
      <alignment horizontal="center" vertical="center"/>
    </xf>
    <xf numFmtId="0" fontId="5" fillId="2" borderId="21" xfId="0" applyFont="1" applyFill="1" applyBorder="1" applyAlignment="1">
      <alignment horizontal="center" vertical="center" wrapText="1"/>
    </xf>
    <xf numFmtId="10" fontId="4" fillId="0" borderId="25" xfId="2" applyNumberFormat="1" applyFont="1" applyFill="1" applyBorder="1" applyAlignment="1">
      <alignment horizontal="center" vertical="center"/>
    </xf>
    <xf numFmtId="44" fontId="4" fillId="0" borderId="26" xfId="1" applyFont="1" applyFill="1" applyBorder="1" applyAlignment="1">
      <alignment horizontal="center" vertical="center"/>
    </xf>
    <xf numFmtId="0" fontId="6" fillId="3" borderId="17" xfId="0" applyFont="1" applyFill="1" applyBorder="1" applyAlignment="1">
      <alignment horizontal="center" vertical="center" wrapText="1"/>
    </xf>
    <xf numFmtId="0" fontId="6" fillId="3" borderId="27" xfId="0" applyFont="1" applyFill="1" applyBorder="1" applyAlignment="1">
      <alignment horizontal="center" vertical="center" wrapText="1"/>
    </xf>
    <xf numFmtId="0" fontId="6" fillId="3" borderId="20" xfId="0" applyFont="1" applyFill="1" applyBorder="1" applyAlignment="1">
      <alignment horizontal="center" vertical="center"/>
    </xf>
    <xf numFmtId="0" fontId="5" fillId="2" borderId="13" xfId="0" applyFont="1" applyFill="1" applyBorder="1" applyAlignment="1">
      <alignment horizontal="center" vertical="center" wrapText="1"/>
    </xf>
    <xf numFmtId="10" fontId="4" fillId="2" borderId="10" xfId="2" applyNumberFormat="1" applyFont="1" applyFill="1" applyBorder="1" applyAlignment="1">
      <alignment horizontal="center"/>
    </xf>
    <xf numFmtId="44" fontId="4" fillId="0" borderId="15" xfId="1" applyFont="1" applyFill="1" applyBorder="1" applyAlignment="1">
      <alignment horizontal="center" vertical="center"/>
    </xf>
    <xf numFmtId="10" fontId="4" fillId="2" borderId="2" xfId="2" applyNumberFormat="1" applyFont="1" applyFill="1" applyBorder="1" applyAlignment="1">
      <alignment horizontal="center"/>
    </xf>
    <xf numFmtId="10" fontId="4" fillId="2" borderId="25" xfId="2" applyNumberFormat="1" applyFont="1" applyFill="1" applyBorder="1" applyAlignment="1">
      <alignment horizontal="center"/>
    </xf>
    <xf numFmtId="10" fontId="6" fillId="3" borderId="27" xfId="0" applyNumberFormat="1" applyFont="1" applyFill="1" applyBorder="1" applyAlignment="1">
      <alignment horizontal="center" vertical="center"/>
    </xf>
    <xf numFmtId="0" fontId="6" fillId="3" borderId="31" xfId="0" applyFont="1" applyFill="1" applyBorder="1" applyAlignment="1">
      <alignment horizontal="center" vertical="center" wrapText="1"/>
    </xf>
    <xf numFmtId="0" fontId="6" fillId="3" borderId="33" xfId="0" applyFont="1" applyFill="1" applyBorder="1" applyAlignment="1">
      <alignment horizontal="center" vertical="center"/>
    </xf>
    <xf numFmtId="44" fontId="8" fillId="2" borderId="12" xfId="1" applyFont="1" applyFill="1" applyBorder="1" applyAlignment="1">
      <alignment horizontal="center" vertical="center"/>
    </xf>
    <xf numFmtId="44" fontId="4" fillId="0" borderId="12" xfId="1" applyFont="1" applyBorder="1" applyAlignment="1">
      <alignment horizontal="center" vertical="center"/>
    </xf>
    <xf numFmtId="10" fontId="6" fillId="3" borderId="27" xfId="0" applyNumberFormat="1" applyFont="1" applyFill="1" applyBorder="1" applyAlignment="1">
      <alignment horizontal="center" vertical="center" wrapText="1"/>
    </xf>
    <xf numFmtId="10" fontId="5" fillId="2" borderId="2" xfId="2" applyNumberFormat="1"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43" xfId="0" applyFont="1" applyFill="1" applyBorder="1" applyAlignment="1">
      <alignment horizontal="center" vertical="center" wrapText="1"/>
    </xf>
    <xf numFmtId="9" fontId="5" fillId="2" borderId="45" xfId="2" applyFont="1" applyFill="1" applyBorder="1" applyAlignment="1">
      <alignment horizontal="center" vertical="center" wrapText="1"/>
    </xf>
    <xf numFmtId="164" fontId="4" fillId="0" borderId="46" xfId="0" applyNumberFormat="1" applyFont="1" applyBorder="1"/>
    <xf numFmtId="0" fontId="4" fillId="3" borderId="20" xfId="0" applyFont="1" applyFill="1" applyBorder="1"/>
    <xf numFmtId="0" fontId="6" fillId="3" borderId="32" xfId="0" applyFont="1" applyFill="1" applyBorder="1" applyAlignment="1">
      <alignment horizontal="center" vertical="center" wrapText="1"/>
    </xf>
    <xf numFmtId="44" fontId="6" fillId="0" borderId="12" xfId="1" applyFont="1" applyFill="1" applyBorder="1" applyAlignment="1">
      <alignment horizontal="center" vertical="center"/>
    </xf>
    <xf numFmtId="10" fontId="5" fillId="2" borderId="25" xfId="2" applyNumberFormat="1" applyFont="1" applyFill="1" applyBorder="1" applyAlignment="1">
      <alignment horizontal="center" vertical="center" wrapText="1"/>
    </xf>
    <xf numFmtId="44" fontId="4" fillId="0" borderId="26" xfId="1" applyFont="1" applyFill="1" applyBorder="1"/>
    <xf numFmtId="0" fontId="6" fillId="3" borderId="7" xfId="0" applyFont="1" applyFill="1" applyBorder="1" applyAlignment="1">
      <alignment horizontal="center" vertical="center"/>
    </xf>
    <xf numFmtId="0" fontId="5" fillId="2" borderId="31" xfId="0" applyFont="1" applyFill="1" applyBorder="1" applyAlignment="1">
      <alignment horizontal="center" vertical="center" wrapText="1"/>
    </xf>
    <xf numFmtId="44" fontId="4" fillId="2" borderId="15" xfId="1" applyFont="1" applyFill="1" applyBorder="1" applyAlignment="1">
      <alignment horizontal="center" vertical="center"/>
    </xf>
    <xf numFmtId="44" fontId="4" fillId="2" borderId="26" xfId="1" applyFont="1" applyFill="1" applyBorder="1" applyAlignment="1">
      <alignment horizontal="center" vertical="center"/>
    </xf>
    <xf numFmtId="0" fontId="6" fillId="3" borderId="6" xfId="0" applyFont="1" applyFill="1" applyBorder="1" applyAlignment="1">
      <alignment horizontal="center" vertical="center" wrapText="1"/>
    </xf>
    <xf numFmtId="10" fontId="6" fillId="0" borderId="2" xfId="0" applyNumberFormat="1" applyFont="1" applyBorder="1" applyAlignment="1">
      <alignment horizontal="center" vertical="center"/>
    </xf>
    <xf numFmtId="10" fontId="4" fillId="0" borderId="2" xfId="0" applyNumberFormat="1" applyFont="1" applyBorder="1" applyAlignment="1">
      <alignment horizontal="center" vertical="center"/>
    </xf>
    <xf numFmtId="0" fontId="6" fillId="2" borderId="13"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21" xfId="0" applyFont="1" applyFill="1" applyBorder="1" applyAlignment="1">
      <alignment horizontal="center" vertical="center" wrapText="1"/>
    </xf>
    <xf numFmtId="44" fontId="10" fillId="3" borderId="20" xfId="1" applyFont="1" applyFill="1" applyBorder="1" applyAlignment="1">
      <alignment horizontal="center" vertical="center"/>
    </xf>
    <xf numFmtId="49" fontId="4" fillId="0" borderId="0" xfId="0" applyNumberFormat="1" applyFont="1" applyAlignment="1">
      <alignment horizontal="left" vertical="top" wrapText="1"/>
    </xf>
    <xf numFmtId="0" fontId="17" fillId="0" borderId="2" xfId="3" applyFont="1" applyBorder="1" applyAlignment="1">
      <alignment horizontal="center" vertical="center"/>
    </xf>
    <xf numFmtId="0" fontId="12" fillId="0" borderId="0" xfId="3" applyFont="1" applyAlignment="1">
      <alignment vertical="center"/>
    </xf>
    <xf numFmtId="8" fontId="12" fillId="0" borderId="0" xfId="3" applyNumberFormat="1" applyFont="1" applyAlignment="1">
      <alignment vertical="center"/>
    </xf>
    <xf numFmtId="10" fontId="17" fillId="0" borderId="2" xfId="6" applyNumberFormat="1" applyFont="1" applyFill="1" applyBorder="1" applyAlignment="1" applyProtection="1">
      <alignment horizontal="center" vertical="center" wrapText="1"/>
    </xf>
    <xf numFmtId="10" fontId="12" fillId="0" borderId="2" xfId="6" applyNumberFormat="1" applyFont="1" applyFill="1" applyBorder="1" applyAlignment="1" applyProtection="1">
      <alignment horizontal="center" vertical="center" wrapText="1"/>
    </xf>
    <xf numFmtId="10" fontId="12" fillId="0" borderId="2" xfId="8" applyNumberFormat="1" applyFont="1" applyFill="1" applyBorder="1" applyAlignment="1" applyProtection="1">
      <alignment horizontal="center" vertical="center" wrapText="1"/>
    </xf>
    <xf numFmtId="10" fontId="4" fillId="0" borderId="2" xfId="2" applyNumberFormat="1" applyFont="1" applyFill="1" applyBorder="1" applyAlignment="1">
      <alignment horizontal="center"/>
    </xf>
    <xf numFmtId="0" fontId="4" fillId="0" borderId="0" xfId="0" applyFont="1" applyAlignment="1">
      <alignment horizontal="center"/>
    </xf>
    <xf numFmtId="10" fontId="4" fillId="0" borderId="10" xfId="2" applyNumberFormat="1" applyFont="1" applyFill="1" applyBorder="1" applyAlignment="1">
      <alignment horizontal="center" vertical="center"/>
    </xf>
    <xf numFmtId="0" fontId="6" fillId="0" borderId="2" xfId="0" applyFont="1" applyBorder="1" applyAlignment="1">
      <alignment horizontal="center" vertical="center" wrapText="1"/>
    </xf>
    <xf numFmtId="1" fontId="4" fillId="0" borderId="2" xfId="0" applyNumberFormat="1" applyFont="1" applyBorder="1" applyAlignment="1">
      <alignment horizontal="center" vertical="center"/>
    </xf>
    <xf numFmtId="44" fontId="4" fillId="2" borderId="2" xfId="1" applyFont="1" applyFill="1" applyBorder="1" applyAlignment="1">
      <alignment horizontal="center" vertical="center"/>
    </xf>
    <xf numFmtId="14" fontId="8" fillId="0" borderId="2" xfId="0" applyNumberFormat="1" applyFont="1" applyBorder="1" applyAlignment="1">
      <alignment horizontal="center"/>
    </xf>
    <xf numFmtId="44" fontId="6" fillId="2" borderId="12" xfId="1" applyFont="1" applyFill="1" applyBorder="1" applyAlignment="1">
      <alignment horizontal="center" vertical="center"/>
    </xf>
    <xf numFmtId="0" fontId="6" fillId="2" borderId="2" xfId="0" applyFont="1" applyFill="1" applyBorder="1" applyAlignment="1">
      <alignment vertical="center"/>
    </xf>
    <xf numFmtId="0" fontId="6" fillId="0" borderId="0" xfId="0" applyFont="1" applyAlignment="1">
      <alignment horizontal="center" vertical="center" wrapText="1"/>
    </xf>
    <xf numFmtId="0" fontId="5" fillId="0" borderId="2" xfId="0" applyFont="1" applyBorder="1" applyAlignment="1">
      <alignment horizontal="center" vertical="center" wrapText="1"/>
    </xf>
    <xf numFmtId="44" fontId="5" fillId="0" borderId="2" xfId="0" applyNumberFormat="1" applyFont="1" applyBorder="1" applyAlignment="1">
      <alignment horizontal="center" vertical="center" wrapText="1"/>
    </xf>
    <xf numFmtId="0" fontId="0" fillId="0" borderId="0" xfId="0" applyAlignment="1">
      <alignment horizontal="center" vertical="center" wrapText="1"/>
    </xf>
    <xf numFmtId="44" fontId="6" fillId="0" borderId="0" xfId="0" applyNumberFormat="1" applyFont="1" applyAlignment="1">
      <alignment horizontal="center" vertical="center" wrapText="1"/>
    </xf>
    <xf numFmtId="14" fontId="5" fillId="2" borderId="2" xfId="0" applyNumberFormat="1" applyFont="1" applyFill="1" applyBorder="1" applyAlignment="1">
      <alignment horizontal="center" vertical="center" wrapText="1"/>
    </xf>
    <xf numFmtId="0" fontId="5" fillId="0" borderId="2" xfId="0" applyFont="1" applyBorder="1" applyAlignment="1">
      <alignment horizontal="center" vertical="center"/>
    </xf>
    <xf numFmtId="10" fontId="17" fillId="5" borderId="2" xfId="6" applyNumberFormat="1" applyFont="1" applyFill="1" applyBorder="1" applyAlignment="1" applyProtection="1">
      <alignment horizontal="center" vertical="center" wrapText="1"/>
    </xf>
    <xf numFmtId="44" fontId="12" fillId="0" borderId="2" xfId="5" applyNumberFormat="1" applyFont="1" applyFill="1" applyBorder="1" applyAlignment="1">
      <alignment horizontal="center" vertical="center"/>
    </xf>
    <xf numFmtId="1" fontId="4" fillId="2" borderId="2" xfId="0" applyNumberFormat="1" applyFont="1" applyFill="1" applyBorder="1" applyAlignment="1">
      <alignment horizontal="center"/>
    </xf>
    <xf numFmtId="0" fontId="21" fillId="0" borderId="2" xfId="0" applyFont="1" applyBorder="1" applyAlignment="1">
      <alignment horizontal="center" vertical="center"/>
    </xf>
    <xf numFmtId="0" fontId="6" fillId="0" borderId="0" xfId="0" applyFont="1" applyAlignment="1">
      <alignment vertical="center" wrapText="1"/>
    </xf>
    <xf numFmtId="0" fontId="6" fillId="6" borderId="2" xfId="0" applyFont="1" applyFill="1" applyBorder="1" applyAlignment="1">
      <alignment horizontal="center" vertical="center"/>
    </xf>
    <xf numFmtId="166" fontId="5" fillId="2" borderId="2" xfId="2" applyNumberFormat="1" applyFont="1" applyFill="1" applyBorder="1" applyAlignment="1">
      <alignment horizontal="center" vertical="center" wrapText="1"/>
    </xf>
    <xf numFmtId="0" fontId="4" fillId="0" borderId="13" xfId="0" applyFont="1" applyBorder="1" applyAlignment="1">
      <alignment horizontal="center"/>
    </xf>
    <xf numFmtId="0" fontId="4" fillId="0" borderId="16" xfId="0" applyFont="1" applyBorder="1" applyAlignment="1">
      <alignment horizontal="center"/>
    </xf>
    <xf numFmtId="164" fontId="4" fillId="0" borderId="12" xfId="0" applyNumberFormat="1" applyFont="1" applyBorder="1" applyAlignment="1">
      <alignment horizontal="center" vertical="center"/>
    </xf>
    <xf numFmtId="2" fontId="5" fillId="0" borderId="2" xfId="0" applyNumberFormat="1" applyFont="1" applyBorder="1" applyAlignment="1">
      <alignment horizontal="center" vertical="center" wrapText="1"/>
    </xf>
    <xf numFmtId="4" fontId="0" fillId="0" borderId="0" xfId="0" applyNumberFormat="1"/>
    <xf numFmtId="1" fontId="5" fillId="0" borderId="2" xfId="0" applyNumberFormat="1" applyFont="1" applyBorder="1" applyAlignment="1">
      <alignment horizontal="center" vertical="center" wrapText="1"/>
    </xf>
    <xf numFmtId="0" fontId="2" fillId="4" borderId="2" xfId="0" applyFont="1" applyFill="1" applyBorder="1" applyAlignment="1">
      <alignment horizontal="center"/>
    </xf>
    <xf numFmtId="0" fontId="0" fillId="0" borderId="2" xfId="0" applyBorder="1" applyAlignment="1">
      <alignment horizontal="center" vertical="center" wrapText="1"/>
    </xf>
    <xf numFmtId="44" fontId="6" fillId="0" borderId="2" xfId="0" applyNumberFormat="1" applyFont="1" applyBorder="1" applyAlignment="1">
      <alignment horizontal="center" vertical="center" wrapText="1"/>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1" xfId="0" applyFont="1" applyBorder="1" applyAlignment="1">
      <alignment horizontal="center" vertical="center" wrapText="1"/>
    </xf>
    <xf numFmtId="0" fontId="4" fillId="0" borderId="3" xfId="0" applyFont="1" applyBorder="1" applyAlignment="1">
      <alignment horizontal="left" indent="1"/>
    </xf>
    <xf numFmtId="0" fontId="4" fillId="0" borderId="4" xfId="0" applyFont="1" applyBorder="1" applyAlignment="1">
      <alignment horizontal="left" indent="1"/>
    </xf>
    <xf numFmtId="0" fontId="10" fillId="3" borderId="17" xfId="0" applyFont="1" applyFill="1" applyBorder="1" applyAlignment="1">
      <alignment horizontal="center" vertical="center" wrapText="1"/>
    </xf>
    <xf numFmtId="0" fontId="10" fillId="3" borderId="27" xfId="0" applyFont="1" applyFill="1" applyBorder="1" applyAlignment="1">
      <alignment horizontal="center" vertical="center" wrapText="1"/>
    </xf>
    <xf numFmtId="0" fontId="4" fillId="0" borderId="37" xfId="0" applyFont="1" applyBorder="1" applyAlignment="1">
      <alignment horizontal="center"/>
    </xf>
    <xf numFmtId="0" fontId="4" fillId="0" borderId="41" xfId="0" applyFont="1" applyBorder="1" applyAlignment="1">
      <alignment horizontal="center"/>
    </xf>
    <xf numFmtId="0" fontId="4" fillId="0" borderId="42" xfId="0" applyFont="1" applyBorder="1" applyAlignment="1">
      <alignment horizontal="center"/>
    </xf>
    <xf numFmtId="0" fontId="6" fillId="2" borderId="39" xfId="0" applyFont="1" applyFill="1" applyBorder="1" applyAlignment="1">
      <alignment horizontal="center" vertical="center" wrapText="1"/>
    </xf>
    <xf numFmtId="0" fontId="5" fillId="0" borderId="0" xfId="0" applyFont="1" applyAlignment="1">
      <alignment horizontal="center" vertical="center" wrapText="1"/>
    </xf>
    <xf numFmtId="0" fontId="6" fillId="3" borderId="2" xfId="0" applyFont="1" applyFill="1" applyBorder="1" applyAlignment="1">
      <alignment horizontal="center" vertical="center" wrapText="1"/>
    </xf>
    <xf numFmtId="0" fontId="5" fillId="2" borderId="2" xfId="0" applyFont="1" applyFill="1" applyBorder="1" applyAlignment="1">
      <alignment horizontal="left" vertical="center" wrapText="1" indent="1"/>
    </xf>
    <xf numFmtId="14" fontId="5" fillId="2" borderId="2"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0" fontId="4" fillId="0" borderId="2" xfId="0" applyFont="1" applyBorder="1" applyAlignment="1">
      <alignment horizontal="left" indent="1"/>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18" xfId="0" applyFont="1" applyFill="1" applyBorder="1" applyAlignment="1">
      <alignment horizontal="center"/>
    </xf>
    <xf numFmtId="0" fontId="6" fillId="3" borderId="6" xfId="0" applyFont="1" applyFill="1" applyBorder="1" applyAlignment="1">
      <alignment horizontal="center"/>
    </xf>
    <xf numFmtId="0" fontId="6" fillId="3" borderId="19" xfId="0" applyFont="1" applyFill="1" applyBorder="1" applyAlignment="1">
      <alignment horizontal="center"/>
    </xf>
    <xf numFmtId="0" fontId="4" fillId="0" borderId="14" xfId="0" applyFont="1" applyBorder="1" applyAlignment="1">
      <alignment horizontal="left" indent="1"/>
    </xf>
    <xf numFmtId="0" fontId="4" fillId="0" borderId="8" xfId="0" applyFont="1" applyBorder="1" applyAlignment="1">
      <alignment horizontal="left" inden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5" fillId="2" borderId="3" xfId="0" applyFont="1" applyFill="1" applyBorder="1" applyAlignment="1">
      <alignment horizontal="left" vertical="center" wrapText="1" indent="1"/>
    </xf>
    <xf numFmtId="0" fontId="5" fillId="2" borderId="4" xfId="0" applyFont="1" applyFill="1" applyBorder="1" applyAlignment="1">
      <alignment horizontal="left" vertical="center" wrapText="1" indent="1"/>
    </xf>
    <xf numFmtId="0" fontId="5" fillId="2" borderId="11" xfId="0" applyFont="1" applyFill="1" applyBorder="1" applyAlignment="1">
      <alignment horizontal="left" vertical="center" wrapText="1" inden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0" borderId="0" xfId="0" applyFont="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6" fillId="3" borderId="14" xfId="0" applyFont="1" applyFill="1" applyBorder="1" applyAlignment="1">
      <alignment horizontal="left" vertical="center" wrapText="1" indent="1"/>
    </xf>
    <xf numFmtId="0" fontId="6" fillId="3" borderId="8" xfId="0" applyFont="1" applyFill="1" applyBorder="1" applyAlignment="1">
      <alignment horizontal="left" vertical="center" wrapText="1" indent="1"/>
    </xf>
    <xf numFmtId="0" fontId="6" fillId="3" borderId="9" xfId="0" applyFont="1" applyFill="1" applyBorder="1" applyAlignment="1">
      <alignment horizontal="left" vertical="center" wrapText="1" indent="1"/>
    </xf>
    <xf numFmtId="0" fontId="5" fillId="2" borderId="22" xfId="0" applyFont="1" applyFill="1" applyBorder="1" applyAlignment="1">
      <alignment horizontal="left" vertical="center" wrapText="1" indent="1"/>
    </xf>
    <xf numFmtId="0" fontId="5" fillId="2" borderId="23" xfId="0" applyFont="1" applyFill="1" applyBorder="1" applyAlignment="1">
      <alignment horizontal="left" vertical="center" wrapText="1" indent="1"/>
    </xf>
    <xf numFmtId="0" fontId="5" fillId="2" borderId="24" xfId="0" applyFont="1" applyFill="1" applyBorder="1" applyAlignment="1">
      <alignment horizontal="left" vertical="center" wrapText="1" indent="1"/>
    </xf>
    <xf numFmtId="0" fontId="6" fillId="3" borderId="17" xfId="0" applyFont="1" applyFill="1" applyBorder="1" applyAlignment="1">
      <alignment horizontal="center" vertical="center" wrapText="1"/>
    </xf>
    <xf numFmtId="0" fontId="6" fillId="3" borderId="27" xfId="0" applyFont="1" applyFill="1" applyBorder="1" applyAlignment="1">
      <alignment horizontal="center" vertical="center" wrapText="1"/>
    </xf>
    <xf numFmtId="0" fontId="5" fillId="2" borderId="14" xfId="0" applyFont="1" applyFill="1" applyBorder="1" applyAlignment="1">
      <alignment horizontal="left" vertical="center" wrapText="1" indent="1"/>
    </xf>
    <xf numFmtId="0" fontId="5" fillId="2" borderId="8" xfId="0" applyFont="1" applyFill="1" applyBorder="1" applyAlignment="1">
      <alignment horizontal="left" vertical="center" wrapText="1" indent="1"/>
    </xf>
    <xf numFmtId="0" fontId="5" fillId="2" borderId="9" xfId="0" applyFont="1" applyFill="1" applyBorder="1" applyAlignment="1">
      <alignment horizontal="left" vertical="center" wrapText="1" indent="1"/>
    </xf>
    <xf numFmtId="0" fontId="6" fillId="3" borderId="18"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6" fillId="3" borderId="32" xfId="0" applyFont="1" applyFill="1" applyBorder="1" applyAlignment="1">
      <alignment horizontal="center" vertical="center" wrapText="1"/>
    </xf>
    <xf numFmtId="0" fontId="5" fillId="2" borderId="10" xfId="0" applyFont="1" applyFill="1" applyBorder="1" applyAlignment="1">
      <alignment horizontal="left" vertical="center" wrapText="1" indent="1"/>
    </xf>
    <xf numFmtId="0" fontId="5" fillId="2" borderId="25" xfId="0" applyFont="1" applyFill="1" applyBorder="1" applyAlignment="1">
      <alignment horizontal="left" vertical="center" wrapText="1" indent="1"/>
    </xf>
    <xf numFmtId="0" fontId="6" fillId="3" borderId="28" xfId="0" applyFont="1" applyFill="1" applyBorder="1" applyAlignment="1">
      <alignment horizontal="center" vertical="center" wrapText="1"/>
    </xf>
    <xf numFmtId="0" fontId="6" fillId="3" borderId="37" xfId="0" applyFont="1" applyFill="1" applyBorder="1" applyAlignment="1">
      <alignment horizontal="center" vertical="center" wrapText="1"/>
    </xf>
    <xf numFmtId="0" fontId="6" fillId="3" borderId="34" xfId="0" applyFont="1" applyFill="1" applyBorder="1" applyAlignment="1">
      <alignment horizontal="center" vertical="center" wrapText="1"/>
    </xf>
    <xf numFmtId="0" fontId="6" fillId="3" borderId="35" xfId="0" applyFont="1" applyFill="1" applyBorder="1" applyAlignment="1">
      <alignment horizontal="center" vertical="center" wrapText="1"/>
    </xf>
    <xf numFmtId="0" fontId="6" fillId="3" borderId="36" xfId="0" applyFont="1" applyFill="1" applyBorder="1" applyAlignment="1">
      <alignment horizontal="center" vertical="center" wrapText="1"/>
    </xf>
    <xf numFmtId="0" fontId="6" fillId="3" borderId="38" xfId="0" applyFont="1" applyFill="1" applyBorder="1" applyAlignment="1">
      <alignment horizontal="center" vertical="center" wrapText="1"/>
    </xf>
    <xf numFmtId="0" fontId="6" fillId="3" borderId="39" xfId="0" applyFont="1" applyFill="1" applyBorder="1" applyAlignment="1">
      <alignment horizontal="center" vertical="center" wrapText="1"/>
    </xf>
    <xf numFmtId="0" fontId="6" fillId="3" borderId="40" xfId="0" applyFont="1" applyFill="1" applyBorder="1" applyAlignment="1">
      <alignment horizontal="center" vertical="center" wrapText="1"/>
    </xf>
    <xf numFmtId="0" fontId="6" fillId="3" borderId="29" xfId="0" applyFont="1" applyFill="1" applyBorder="1" applyAlignment="1">
      <alignment horizontal="center" vertical="center" wrapText="1"/>
    </xf>
    <xf numFmtId="0" fontId="6" fillId="3" borderId="41" xfId="0" applyFont="1" applyFill="1" applyBorder="1" applyAlignment="1">
      <alignment horizontal="center" vertical="center" wrapText="1"/>
    </xf>
    <xf numFmtId="0" fontId="6" fillId="3" borderId="30" xfId="0" applyFont="1" applyFill="1" applyBorder="1" applyAlignment="1">
      <alignment horizontal="center" vertical="center"/>
    </xf>
    <xf numFmtId="0" fontId="6" fillId="3" borderId="42"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44" xfId="0" applyFont="1" applyFill="1" applyBorder="1" applyAlignment="1">
      <alignment horizontal="center" vertical="center" wrapText="1"/>
    </xf>
    <xf numFmtId="0" fontId="6" fillId="2" borderId="2" xfId="0" applyFont="1" applyFill="1" applyBorder="1" applyAlignment="1">
      <alignment horizontal="left" vertical="center" wrapText="1" indent="1"/>
    </xf>
    <xf numFmtId="0" fontId="6" fillId="3" borderId="47"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6" fillId="3" borderId="49"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6" fillId="6" borderId="3"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5" borderId="2" xfId="0" applyFont="1" applyFill="1" applyBorder="1" applyAlignment="1">
      <alignment horizontal="left" vertical="center" wrapText="1"/>
    </xf>
    <xf numFmtId="0" fontId="17" fillId="0" borderId="3" xfId="3" applyFont="1" applyBorder="1" applyAlignment="1">
      <alignment horizontal="center" vertical="center"/>
    </xf>
    <xf numFmtId="0" fontId="17" fillId="0" borderId="4" xfId="3" applyFont="1" applyBorder="1" applyAlignment="1">
      <alignment horizontal="center" vertical="center"/>
    </xf>
    <xf numFmtId="0" fontId="12" fillId="0" borderId="3" xfId="3" applyFont="1" applyBorder="1" applyAlignment="1">
      <alignment horizontal="left" vertical="center" wrapText="1"/>
    </xf>
    <xf numFmtId="0" fontId="12" fillId="0" borderId="4" xfId="3" applyFont="1" applyBorder="1" applyAlignment="1">
      <alignment horizontal="left" vertical="center" wrapText="1"/>
    </xf>
    <xf numFmtId="0" fontId="17" fillId="0" borderId="2" xfId="3" applyFont="1" applyBorder="1" applyAlignment="1">
      <alignment horizontal="left" vertical="center" wrapText="1"/>
    </xf>
    <xf numFmtId="0" fontId="20" fillId="0" borderId="2" xfId="7" applyFont="1" applyBorder="1" applyAlignment="1">
      <alignment horizontal="left" vertical="center" wrapText="1"/>
    </xf>
    <xf numFmtId="0" fontId="18" fillId="0" borderId="2" xfId="3" applyFont="1" applyBorder="1" applyAlignment="1">
      <alignment horizontal="left" vertical="center" wrapText="1"/>
    </xf>
    <xf numFmtId="0" fontId="17" fillId="5" borderId="2" xfId="3" applyFont="1" applyFill="1" applyBorder="1" applyAlignment="1">
      <alignment horizontal="left" vertical="center" wrapText="1"/>
    </xf>
    <xf numFmtId="0" fontId="20" fillId="5" borderId="2" xfId="7" applyFont="1" applyFill="1" applyBorder="1" applyAlignment="1">
      <alignment horizontal="left" vertical="center" wrapText="1"/>
    </xf>
    <xf numFmtId="0" fontId="19" fillId="0" borderId="2" xfId="3" applyFont="1" applyBorder="1" applyAlignment="1">
      <alignment horizontal="left" vertical="center" wrapText="1"/>
    </xf>
    <xf numFmtId="0" fontId="22" fillId="2" borderId="2" xfId="0" applyFont="1" applyFill="1" applyBorder="1" applyAlignment="1">
      <alignment horizontal="left"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17" fillId="0" borderId="2" xfId="3" applyFont="1" applyBorder="1" applyAlignment="1">
      <alignment horizontal="center" vertical="center" wrapText="1"/>
    </xf>
  </cellXfs>
  <cellStyles count="9">
    <cellStyle name="Moeda" xfId="1" builtinId="4"/>
    <cellStyle name="Moeda 3 4" xfId="5" xr:uid="{3D085915-A6D3-4464-AA33-470E9EA50655}"/>
    <cellStyle name="Normal" xfId="0" builtinId="0"/>
    <cellStyle name="Normal 17 2" xfId="7" xr:uid="{F610BAAE-7726-4079-A536-64B3E20A8A49}"/>
    <cellStyle name="Normal 2 2 2 3" xfId="4" xr:uid="{A2E78980-F88D-4FB7-8A38-F53F728AA8CF}"/>
    <cellStyle name="Normal 2 2 4" xfId="3" xr:uid="{41ADD9A6-C389-49DD-9A2A-16B732FAC059}"/>
    <cellStyle name="Porcentagem" xfId="2" builtinId="5"/>
    <cellStyle name="Porcentagem 3 2 3" xfId="6" xr:uid="{0F45FA36-C48C-4024-AB9B-63B844D7FB0F}"/>
    <cellStyle name="Porcentagem 3 5" xfId="8" xr:uid="{71318C52-FCD9-4992-B67B-6A71C8D963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B2:L12"/>
  <sheetViews>
    <sheetView showGridLines="0" tabSelected="1" workbookViewId="0">
      <selection activeCell="B6" sqref="B6:B11"/>
    </sheetView>
  </sheetViews>
  <sheetFormatPr defaultRowHeight="15" x14ac:dyDescent="0.25"/>
  <cols>
    <col min="1" max="1" width="7.42578125" customWidth="1"/>
    <col min="4" max="4" width="35.140625" customWidth="1"/>
    <col min="5" max="5" width="11" customWidth="1"/>
    <col min="6" max="6" width="12.140625" bestFit="1" customWidth="1"/>
    <col min="7" max="7" width="18.5703125" bestFit="1" customWidth="1"/>
    <col min="8" max="8" width="8" bestFit="1" customWidth="1"/>
    <col min="9" max="9" width="21.140625" bestFit="1" customWidth="1"/>
    <col min="10" max="10" width="20" bestFit="1" customWidth="1"/>
  </cols>
  <sheetData>
    <row r="2" spans="2:12" x14ac:dyDescent="0.25">
      <c r="B2" s="93" t="s">
        <v>136</v>
      </c>
      <c r="C2" s="93"/>
      <c r="D2" s="93"/>
      <c r="E2" s="93"/>
      <c r="F2" s="93"/>
      <c r="G2" s="93"/>
      <c r="H2" s="93"/>
      <c r="I2" s="93"/>
      <c r="J2" s="93"/>
    </row>
    <row r="3" spans="2:12" x14ac:dyDescent="0.25">
      <c r="B3" s="93" t="s">
        <v>137</v>
      </c>
      <c r="C3" s="93"/>
      <c r="D3" s="93"/>
      <c r="E3" s="93"/>
      <c r="F3" s="93"/>
      <c r="G3" s="93"/>
      <c r="H3" s="93"/>
      <c r="I3" s="93"/>
      <c r="J3" s="93"/>
    </row>
    <row r="4" spans="2:12" x14ac:dyDescent="0.25">
      <c r="B4" s="96" t="s">
        <v>12</v>
      </c>
      <c r="C4" s="97"/>
      <c r="D4" s="98"/>
      <c r="E4" s="102" t="s">
        <v>162</v>
      </c>
      <c r="F4" s="103"/>
      <c r="G4" s="103"/>
      <c r="H4" s="103"/>
      <c r="I4" s="103"/>
      <c r="J4" s="104"/>
    </row>
    <row r="5" spans="2:12" x14ac:dyDescent="0.25">
      <c r="B5" s="99" t="s">
        <v>13</v>
      </c>
      <c r="C5" s="100"/>
      <c r="D5" s="101"/>
      <c r="E5" s="99" t="s">
        <v>163</v>
      </c>
      <c r="F5" s="100"/>
      <c r="G5" s="100"/>
      <c r="H5" s="100"/>
      <c r="I5" s="100"/>
      <c r="J5" s="101"/>
    </row>
    <row r="6" spans="2:12" ht="63" customHeight="1" x14ac:dyDescent="0.25">
      <c r="B6" s="94" t="s">
        <v>187</v>
      </c>
      <c r="C6" s="67" t="s">
        <v>1</v>
      </c>
      <c r="D6" s="67" t="s">
        <v>2</v>
      </c>
      <c r="E6" s="67" t="s">
        <v>3</v>
      </c>
      <c r="F6" s="67" t="s">
        <v>4</v>
      </c>
      <c r="G6" s="67" t="s">
        <v>106</v>
      </c>
      <c r="H6" s="67" t="s">
        <v>158</v>
      </c>
      <c r="I6" s="67" t="s">
        <v>177</v>
      </c>
      <c r="J6" s="67" t="s">
        <v>178</v>
      </c>
    </row>
    <row r="7" spans="2:12" x14ac:dyDescent="0.25">
      <c r="B7" s="94"/>
      <c r="C7" s="74">
        <v>1</v>
      </c>
      <c r="D7" s="79" t="s">
        <v>145</v>
      </c>
      <c r="E7" s="74" t="s">
        <v>0</v>
      </c>
      <c r="F7" s="92">
        <v>3</v>
      </c>
      <c r="G7" s="75">
        <f>'Anal. Full Stack – SCRUM MASTER'!K132</f>
        <v>25246.49</v>
      </c>
      <c r="H7" s="90">
        <f>'Anal. Full Stack – SCRUM MASTER'!K133</f>
        <v>2.1097339527203474</v>
      </c>
      <c r="I7" s="75">
        <f>TRUNC((G7*F7),2)</f>
        <v>75739.47</v>
      </c>
      <c r="J7" s="75">
        <f>TRUNC((I7*12),2)</f>
        <v>908873.64</v>
      </c>
      <c r="L7" s="91"/>
    </row>
    <row r="8" spans="2:12" x14ac:dyDescent="0.25">
      <c r="B8" s="94"/>
      <c r="C8" s="74">
        <v>2</v>
      </c>
      <c r="D8" s="79" t="s">
        <v>159</v>
      </c>
      <c r="E8" s="74" t="s">
        <v>0</v>
      </c>
      <c r="F8" s="92">
        <v>13</v>
      </c>
      <c r="G8" s="75">
        <f>'Desen. de Software - SENIOR'!K133</f>
        <v>32812.339999999997</v>
      </c>
      <c r="H8" s="90">
        <f>'Desen. de Software - SENIOR'!K134</f>
        <v>2.0833231746031742</v>
      </c>
      <c r="I8" s="75">
        <f t="shared" ref="I8:I9" si="0">TRUNC((G8*F8),2)</f>
        <v>426560.42</v>
      </c>
      <c r="J8" s="75">
        <f t="shared" ref="J8:J9" si="1">TRUNC((I8*12),2)</f>
        <v>5118725.04</v>
      </c>
      <c r="L8" s="91"/>
    </row>
    <row r="9" spans="2:12" x14ac:dyDescent="0.25">
      <c r="B9" s="94"/>
      <c r="C9" s="74">
        <v>3</v>
      </c>
      <c r="D9" s="79" t="s">
        <v>160</v>
      </c>
      <c r="E9" s="74" t="s">
        <v>0</v>
      </c>
      <c r="F9" s="92">
        <v>7</v>
      </c>
      <c r="G9" s="75">
        <f>'Desenv. de Software - PLENO'!K133</f>
        <v>22740.87</v>
      </c>
      <c r="H9" s="90">
        <f>'Desenv. de Software - PLENO'!K134</f>
        <v>2.1225912917349978</v>
      </c>
      <c r="I9" s="75">
        <f t="shared" si="0"/>
        <v>159186.09</v>
      </c>
      <c r="J9" s="75">
        <f t="shared" si="1"/>
        <v>1910233.08</v>
      </c>
    </row>
    <row r="10" spans="2:12" ht="15" customHeight="1" x14ac:dyDescent="0.25">
      <c r="B10" s="94"/>
      <c r="C10" s="105" t="s">
        <v>140</v>
      </c>
      <c r="D10" s="106"/>
      <c r="E10" s="106"/>
      <c r="F10" s="106"/>
      <c r="G10" s="106"/>
      <c r="H10" s="107"/>
      <c r="I10" s="95">
        <f>SUM(I7:I9)</f>
        <v>661485.98</v>
      </c>
      <c r="J10" s="95"/>
    </row>
    <row r="11" spans="2:12" ht="15" customHeight="1" x14ac:dyDescent="0.25">
      <c r="B11" s="94"/>
      <c r="C11" s="105" t="s">
        <v>141</v>
      </c>
      <c r="D11" s="106"/>
      <c r="E11" s="106"/>
      <c r="F11" s="106"/>
      <c r="G11" s="106"/>
      <c r="H11" s="107"/>
      <c r="I11" s="95">
        <f>SUM(J7:J9)</f>
        <v>7937831.7599999998</v>
      </c>
      <c r="J11" s="95"/>
    </row>
    <row r="12" spans="2:12" x14ac:dyDescent="0.25">
      <c r="B12" s="76"/>
      <c r="C12" s="73"/>
      <c r="D12" s="73"/>
      <c r="E12" s="73"/>
      <c r="F12" s="73"/>
      <c r="G12" s="73"/>
      <c r="H12" s="73"/>
      <c r="I12" s="77"/>
      <c r="J12" s="77"/>
    </row>
  </sheetData>
  <mergeCells count="11">
    <mergeCell ref="B2:J2"/>
    <mergeCell ref="B3:J3"/>
    <mergeCell ref="B6:B11"/>
    <mergeCell ref="I10:J10"/>
    <mergeCell ref="I11:J11"/>
    <mergeCell ref="B4:D4"/>
    <mergeCell ref="B5:D5"/>
    <mergeCell ref="E4:J4"/>
    <mergeCell ref="E5:J5"/>
    <mergeCell ref="C10:H10"/>
    <mergeCell ref="C11:H11"/>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B1:K133"/>
  <sheetViews>
    <sheetView showGridLines="0" topLeftCell="A108" workbookViewId="0">
      <selection activeCell="K133" sqref="K133"/>
    </sheetView>
  </sheetViews>
  <sheetFormatPr defaultRowHeight="15" x14ac:dyDescent="0.25"/>
  <cols>
    <col min="2" max="2" width="14.5703125" bestFit="1" customWidth="1"/>
    <col min="10" max="10" width="13.85546875" customWidth="1"/>
    <col min="11" max="11" width="36.140625" bestFit="1" customWidth="1"/>
  </cols>
  <sheetData>
    <row r="1" spans="2:11" ht="15.75" thickBot="1" x14ac:dyDescent="0.3"/>
    <row r="2" spans="2:11" ht="27" thickBot="1" x14ac:dyDescent="0.3">
      <c r="B2" s="135" t="s">
        <v>11</v>
      </c>
      <c r="C2" s="136"/>
      <c r="D2" s="136"/>
      <c r="E2" s="136"/>
      <c r="F2" s="136"/>
      <c r="G2" s="136"/>
      <c r="H2" s="136"/>
      <c r="I2" s="136"/>
      <c r="J2" s="136"/>
      <c r="K2" s="137"/>
    </row>
    <row r="3" spans="2:11" x14ac:dyDescent="0.25">
      <c r="B3" s="1"/>
      <c r="C3" s="1"/>
      <c r="D3" s="2"/>
      <c r="E3" s="2"/>
      <c r="F3" s="2"/>
      <c r="G3" s="2"/>
      <c r="H3" s="2"/>
      <c r="I3" s="2"/>
      <c r="J3" s="2"/>
      <c r="K3" s="2"/>
    </row>
    <row r="4" spans="2:11" x14ac:dyDescent="0.25">
      <c r="B4" s="72" t="s">
        <v>12</v>
      </c>
      <c r="C4" s="118" t="str">
        <f>Resumo!E4</f>
        <v>71000.013915/2024-17</v>
      </c>
      <c r="D4" s="118"/>
      <c r="E4" s="118"/>
      <c r="F4" s="118"/>
      <c r="G4" s="118"/>
      <c r="H4" s="118"/>
      <c r="I4" s="118"/>
      <c r="J4" s="118"/>
      <c r="K4" s="118"/>
    </row>
    <row r="5" spans="2:11" x14ac:dyDescent="0.25">
      <c r="B5" s="3" t="s">
        <v>13</v>
      </c>
      <c r="C5" s="118" t="str">
        <f>Resumo!E5</f>
        <v>550005-132/2025</v>
      </c>
      <c r="D5" s="118"/>
      <c r="E5" s="118"/>
      <c r="F5" s="118"/>
      <c r="G5" s="118"/>
      <c r="H5" s="118"/>
      <c r="I5" s="118"/>
      <c r="J5" s="118"/>
      <c r="K5" s="118"/>
    </row>
    <row r="6" spans="2:11" x14ac:dyDescent="0.25">
      <c r="B6" s="116"/>
      <c r="C6" s="116"/>
      <c r="D6" s="116"/>
      <c r="E6" s="116"/>
      <c r="F6" s="116"/>
      <c r="G6" s="116"/>
      <c r="H6" s="116"/>
      <c r="I6" s="116"/>
      <c r="J6" s="2"/>
      <c r="K6" s="2"/>
    </row>
    <row r="7" spans="2:11" x14ac:dyDescent="0.25">
      <c r="B7" s="117" t="s">
        <v>14</v>
      </c>
      <c r="C7" s="117"/>
      <c r="D7" s="117"/>
      <c r="E7" s="117"/>
      <c r="F7" s="117"/>
      <c r="G7" s="117"/>
      <c r="H7" s="117"/>
      <c r="I7" s="117"/>
      <c r="J7" s="117"/>
      <c r="K7" s="117"/>
    </row>
    <row r="8" spans="2:11" x14ac:dyDescent="0.25">
      <c r="B8" s="4" t="s">
        <v>5</v>
      </c>
      <c r="C8" s="118" t="s">
        <v>15</v>
      </c>
      <c r="D8" s="118"/>
      <c r="E8" s="118"/>
      <c r="F8" s="118"/>
      <c r="G8" s="118"/>
      <c r="H8" s="118"/>
      <c r="I8" s="118"/>
      <c r="J8" s="119"/>
      <c r="K8" s="120"/>
    </row>
    <row r="9" spans="2:11" x14ac:dyDescent="0.25">
      <c r="B9" s="4" t="s">
        <v>6</v>
      </c>
      <c r="C9" s="118" t="s">
        <v>16</v>
      </c>
      <c r="D9" s="118"/>
      <c r="E9" s="118"/>
      <c r="F9" s="118"/>
      <c r="G9" s="118"/>
      <c r="H9" s="118"/>
      <c r="I9" s="118"/>
      <c r="J9" s="120" t="str">
        <f>'Nota Explicatica'!E10</f>
        <v>Brasília/DF</v>
      </c>
      <c r="K9" s="120"/>
    </row>
    <row r="10" spans="2:11" x14ac:dyDescent="0.25">
      <c r="B10" s="4" t="s">
        <v>7</v>
      </c>
      <c r="C10" s="118" t="s">
        <v>18</v>
      </c>
      <c r="D10" s="118"/>
      <c r="E10" s="118"/>
      <c r="F10" s="118"/>
      <c r="G10" s="118"/>
      <c r="H10" s="118"/>
      <c r="I10" s="118"/>
      <c r="J10" s="120" t="str">
        <f>'Nota Explicatica'!E11</f>
        <v>DF000717/2025</v>
      </c>
      <c r="K10" s="120"/>
    </row>
    <row r="11" spans="2:11" x14ac:dyDescent="0.25">
      <c r="B11" s="4" t="s">
        <v>7</v>
      </c>
      <c r="C11" s="118" t="s">
        <v>19</v>
      </c>
      <c r="D11" s="118"/>
      <c r="E11" s="118"/>
      <c r="F11" s="118"/>
      <c r="G11" s="118"/>
      <c r="H11" s="118"/>
      <c r="I11" s="118"/>
      <c r="J11" s="120" t="str">
        <f>'Nota Explicatica'!E12</f>
        <v>2025/2026</v>
      </c>
      <c r="K11" s="120"/>
    </row>
    <row r="12" spans="2:11" x14ac:dyDescent="0.25">
      <c r="B12" s="4" t="s">
        <v>8</v>
      </c>
      <c r="C12" s="118" t="s">
        <v>20</v>
      </c>
      <c r="D12" s="118"/>
      <c r="E12" s="118"/>
      <c r="F12" s="118"/>
      <c r="G12" s="118"/>
      <c r="H12" s="118"/>
      <c r="I12" s="118"/>
      <c r="J12" s="120">
        <f>'Nota Explicatica'!E13</f>
        <v>12</v>
      </c>
      <c r="K12" s="120"/>
    </row>
    <row r="13" spans="2:11" x14ac:dyDescent="0.25">
      <c r="B13" s="5"/>
      <c r="C13" s="5"/>
      <c r="D13" s="2"/>
      <c r="E13" s="2"/>
      <c r="F13" s="2"/>
      <c r="G13" s="2"/>
      <c r="H13" s="2"/>
      <c r="I13" s="2"/>
      <c r="J13" s="2"/>
      <c r="K13" s="2"/>
    </row>
    <row r="14" spans="2:11" x14ac:dyDescent="0.25">
      <c r="B14" s="117" t="s">
        <v>21</v>
      </c>
      <c r="C14" s="117"/>
      <c r="D14" s="117"/>
      <c r="E14" s="117"/>
      <c r="F14" s="117"/>
      <c r="G14" s="117"/>
      <c r="H14" s="117"/>
      <c r="I14" s="117"/>
      <c r="J14" s="117"/>
      <c r="K14" s="117"/>
    </row>
    <row r="15" spans="2:11" ht="30" x14ac:dyDescent="0.25">
      <c r="B15" s="138" t="s">
        <v>22</v>
      </c>
      <c r="C15" s="138"/>
      <c r="D15" s="138"/>
      <c r="E15" s="138"/>
      <c r="F15" s="138"/>
      <c r="G15" s="138"/>
      <c r="H15" s="138"/>
      <c r="I15" s="138"/>
      <c r="J15" s="67" t="s">
        <v>23</v>
      </c>
      <c r="K15" s="67" t="s">
        <v>24</v>
      </c>
    </row>
    <row r="16" spans="2:11" ht="15.75" x14ac:dyDescent="0.25">
      <c r="B16" s="139" t="str">
        <f>Resumo!D7</f>
        <v>Analista Full Stack – SCRUM MASTER</v>
      </c>
      <c r="C16" s="139"/>
      <c r="D16" s="139"/>
      <c r="E16" s="139"/>
      <c r="F16" s="139"/>
      <c r="G16" s="139"/>
      <c r="H16" s="139"/>
      <c r="I16" s="139"/>
      <c r="J16" s="6" t="s">
        <v>0</v>
      </c>
      <c r="K16" s="68">
        <v>3</v>
      </c>
    </row>
    <row r="17" spans="2:11" x14ac:dyDescent="0.25">
      <c r="B17" s="7"/>
      <c r="C17" s="7"/>
      <c r="D17" s="7"/>
      <c r="E17" s="7"/>
      <c r="F17" s="7"/>
      <c r="G17" s="7"/>
      <c r="H17" s="7"/>
      <c r="I17" s="2"/>
      <c r="J17" s="2"/>
      <c r="K17" s="2"/>
    </row>
    <row r="18" spans="2:11" x14ac:dyDescent="0.25">
      <c r="B18" s="140" t="s">
        <v>25</v>
      </c>
      <c r="C18" s="140"/>
      <c r="D18" s="140"/>
      <c r="E18" s="140"/>
      <c r="F18" s="140"/>
      <c r="G18" s="140"/>
      <c r="H18" s="140"/>
      <c r="I18" s="140"/>
      <c r="J18" s="140"/>
      <c r="K18" s="140"/>
    </row>
    <row r="19" spans="2:11" x14ac:dyDescent="0.25">
      <c r="B19" s="11">
        <v>1</v>
      </c>
      <c r="C19" s="121" t="s">
        <v>26</v>
      </c>
      <c r="D19" s="121"/>
      <c r="E19" s="121"/>
      <c r="F19" s="121"/>
      <c r="G19" s="121"/>
      <c r="H19" s="121"/>
      <c r="I19" s="121"/>
      <c r="J19" s="121"/>
      <c r="K19" s="6" t="str">
        <f>B16</f>
        <v>Analista Full Stack – SCRUM MASTER</v>
      </c>
    </row>
    <row r="20" spans="2:11" x14ac:dyDescent="0.25">
      <c r="B20" s="11">
        <v>2</v>
      </c>
      <c r="C20" s="121" t="s">
        <v>27</v>
      </c>
      <c r="D20" s="121"/>
      <c r="E20" s="121"/>
      <c r="F20" s="121"/>
      <c r="G20" s="121"/>
      <c r="H20" s="121"/>
      <c r="I20" s="121"/>
      <c r="J20" s="121"/>
      <c r="K20" s="69">
        <f>'Nota Explicatica'!E5</f>
        <v>11966.67</v>
      </c>
    </row>
    <row r="21" spans="2:11" ht="15.75" x14ac:dyDescent="0.25">
      <c r="B21" s="11">
        <v>3</v>
      </c>
      <c r="C21" s="121" t="s">
        <v>28</v>
      </c>
      <c r="D21" s="121"/>
      <c r="E21" s="121"/>
      <c r="F21" s="121"/>
      <c r="G21" s="121"/>
      <c r="H21" s="121"/>
      <c r="I21" s="121"/>
      <c r="J21" s="121"/>
      <c r="K21" s="83" t="str">
        <f>K19</f>
        <v>Analista Full Stack – SCRUM MASTER</v>
      </c>
    </row>
    <row r="22" spans="2:11" x14ac:dyDescent="0.25">
      <c r="B22" s="11">
        <v>4</v>
      </c>
      <c r="C22" s="121" t="s">
        <v>29</v>
      </c>
      <c r="D22" s="121"/>
      <c r="E22" s="121"/>
      <c r="F22" s="121"/>
      <c r="G22" s="121"/>
      <c r="H22" s="121"/>
      <c r="I22" s="121"/>
      <c r="J22" s="121"/>
      <c r="K22" s="70">
        <v>45778</v>
      </c>
    </row>
    <row r="23" spans="2:11" x14ac:dyDescent="0.25">
      <c r="B23" s="11">
        <v>5</v>
      </c>
      <c r="C23" s="121" t="s">
        <v>30</v>
      </c>
      <c r="D23" s="121"/>
      <c r="E23" s="121"/>
      <c r="F23" s="121"/>
      <c r="G23" s="121"/>
      <c r="H23" s="121"/>
      <c r="I23" s="121"/>
      <c r="J23" s="121"/>
      <c r="K23" s="82">
        <f>K16</f>
        <v>3</v>
      </c>
    </row>
    <row r="24" spans="2:11" x14ac:dyDescent="0.25">
      <c r="B24" s="2"/>
      <c r="C24" s="2"/>
      <c r="D24" s="2"/>
      <c r="E24" s="2"/>
      <c r="F24" s="2"/>
      <c r="G24" s="2"/>
      <c r="H24" s="2"/>
      <c r="I24" s="2"/>
      <c r="J24" s="2"/>
      <c r="K24" s="2"/>
    </row>
    <row r="25" spans="2:11" ht="15.75" customHeight="1" thickBot="1" x14ac:dyDescent="0.3">
      <c r="B25" s="115" t="s">
        <v>31</v>
      </c>
      <c r="C25" s="115"/>
      <c r="D25" s="115"/>
      <c r="E25" s="115"/>
      <c r="F25" s="115"/>
      <c r="G25" s="115"/>
      <c r="H25" s="115"/>
      <c r="I25" s="115"/>
      <c r="J25" s="115"/>
      <c r="K25" s="115"/>
    </row>
    <row r="26" spans="2:11" ht="15.75" thickBot="1" x14ac:dyDescent="0.3">
      <c r="B26" s="9" t="s">
        <v>32</v>
      </c>
      <c r="C26" s="124" t="s">
        <v>33</v>
      </c>
      <c r="D26" s="125"/>
      <c r="E26" s="125"/>
      <c r="F26" s="125"/>
      <c r="G26" s="125"/>
      <c r="H26" s="125"/>
      <c r="I26" s="125"/>
      <c r="J26" s="126"/>
      <c r="K26" s="10" t="s">
        <v>34</v>
      </c>
    </row>
    <row r="27" spans="2:11" x14ac:dyDescent="0.25">
      <c r="B27" s="87" t="s">
        <v>5</v>
      </c>
      <c r="C27" s="127" t="s">
        <v>35</v>
      </c>
      <c r="D27" s="128"/>
      <c r="E27" s="128"/>
      <c r="F27" s="128"/>
      <c r="G27" s="128"/>
      <c r="H27" s="128"/>
      <c r="I27" s="128"/>
      <c r="J27" s="128"/>
      <c r="K27" s="48">
        <f>K20</f>
        <v>11966.67</v>
      </c>
    </row>
    <row r="28" spans="2:11" x14ac:dyDescent="0.25">
      <c r="B28" s="88" t="s">
        <v>6</v>
      </c>
      <c r="C28" s="108" t="s">
        <v>36</v>
      </c>
      <c r="D28" s="109"/>
      <c r="E28" s="109"/>
      <c r="F28" s="109"/>
      <c r="G28" s="109"/>
      <c r="H28" s="109"/>
      <c r="I28" s="109"/>
      <c r="J28" s="109"/>
      <c r="K28" s="89"/>
    </row>
    <row r="29" spans="2:11" x14ac:dyDescent="0.25">
      <c r="B29" s="88" t="s">
        <v>7</v>
      </c>
      <c r="C29" s="108" t="s">
        <v>37</v>
      </c>
      <c r="D29" s="109"/>
      <c r="E29" s="109"/>
      <c r="F29" s="109"/>
      <c r="G29" s="109"/>
      <c r="H29" s="109"/>
      <c r="I29" s="109"/>
      <c r="J29" s="109"/>
      <c r="K29" s="89"/>
    </row>
    <row r="30" spans="2:11" x14ac:dyDescent="0.25">
      <c r="B30" s="88" t="s">
        <v>8</v>
      </c>
      <c r="C30" s="108" t="s">
        <v>38</v>
      </c>
      <c r="D30" s="109"/>
      <c r="E30" s="109"/>
      <c r="F30" s="109"/>
      <c r="G30" s="109"/>
      <c r="H30" s="109"/>
      <c r="I30" s="109"/>
      <c r="J30" s="109"/>
      <c r="K30" s="89"/>
    </row>
    <row r="31" spans="2:11" x14ac:dyDescent="0.25">
      <c r="B31" s="88" t="s">
        <v>9</v>
      </c>
      <c r="C31" s="108" t="s">
        <v>39</v>
      </c>
      <c r="D31" s="109"/>
      <c r="E31" s="109"/>
      <c r="F31" s="109"/>
      <c r="G31" s="109"/>
      <c r="H31" s="109"/>
      <c r="I31" s="109"/>
      <c r="J31" s="109"/>
      <c r="K31" s="89"/>
    </row>
    <row r="32" spans="2:11" x14ac:dyDescent="0.25">
      <c r="B32" s="88" t="s">
        <v>10</v>
      </c>
      <c r="C32" s="108" t="s">
        <v>146</v>
      </c>
      <c r="D32" s="109"/>
      <c r="E32" s="109"/>
      <c r="F32" s="109"/>
      <c r="G32" s="109"/>
      <c r="H32" s="109"/>
      <c r="I32" s="109"/>
      <c r="J32" s="109"/>
      <c r="K32" s="89"/>
    </row>
    <row r="33" spans="2:11" ht="15.75" thickBot="1" x14ac:dyDescent="0.3">
      <c r="B33" s="88" t="s">
        <v>57</v>
      </c>
      <c r="C33" s="108" t="s">
        <v>173</v>
      </c>
      <c r="D33" s="109"/>
      <c r="E33" s="109"/>
      <c r="F33" s="109"/>
      <c r="G33" s="109"/>
      <c r="H33" s="109"/>
      <c r="I33" s="109"/>
      <c r="J33" s="109"/>
      <c r="K33" s="89"/>
    </row>
    <row r="34" spans="2:11" ht="15.75" thickBot="1" x14ac:dyDescent="0.3">
      <c r="B34" s="122" t="s">
        <v>40</v>
      </c>
      <c r="C34" s="123"/>
      <c r="D34" s="123"/>
      <c r="E34" s="123"/>
      <c r="F34" s="123"/>
      <c r="G34" s="123"/>
      <c r="H34" s="123"/>
      <c r="I34" s="123"/>
      <c r="J34" s="123"/>
      <c r="K34" s="12">
        <f>SUM(K27:K33)</f>
        <v>11966.67</v>
      </c>
    </row>
    <row r="35" spans="2:11" x14ac:dyDescent="0.25">
      <c r="B35" s="2"/>
      <c r="C35" s="2"/>
      <c r="D35" s="2"/>
      <c r="E35" s="2"/>
      <c r="F35" s="2"/>
      <c r="G35" s="2"/>
      <c r="H35" s="2"/>
      <c r="I35" s="2"/>
      <c r="J35" s="2"/>
      <c r="K35" s="2"/>
    </row>
    <row r="36" spans="2:11" ht="15.75" thickBot="1" x14ac:dyDescent="0.3">
      <c r="B36" s="141" t="s">
        <v>41</v>
      </c>
      <c r="C36" s="141"/>
      <c r="D36" s="141"/>
      <c r="E36" s="141"/>
      <c r="F36" s="141"/>
      <c r="G36" s="141"/>
      <c r="H36" s="141"/>
      <c r="I36" s="141"/>
      <c r="J36" s="141"/>
      <c r="K36" s="141"/>
    </row>
    <row r="37" spans="2:11" ht="15.75" thickBot="1" x14ac:dyDescent="0.3">
      <c r="B37" s="142" t="s">
        <v>42</v>
      </c>
      <c r="C37" s="143"/>
      <c r="D37" s="143"/>
      <c r="E37" s="143"/>
      <c r="F37" s="143"/>
      <c r="G37" s="143"/>
      <c r="H37" s="143"/>
      <c r="I37" s="143"/>
      <c r="J37" s="143"/>
      <c r="K37" s="144"/>
    </row>
    <row r="38" spans="2:11" ht="30" x14ac:dyDescent="0.25">
      <c r="B38" s="13" t="s">
        <v>43</v>
      </c>
      <c r="C38" s="145" t="s">
        <v>44</v>
      </c>
      <c r="D38" s="146"/>
      <c r="E38" s="146"/>
      <c r="F38" s="146"/>
      <c r="G38" s="146"/>
      <c r="H38" s="146"/>
      <c r="I38" s="147"/>
      <c r="J38" s="14" t="s">
        <v>45</v>
      </c>
      <c r="K38" s="15" t="s">
        <v>34</v>
      </c>
    </row>
    <row r="39" spans="2:11" x14ac:dyDescent="0.25">
      <c r="B39" s="16" t="s">
        <v>5</v>
      </c>
      <c r="C39" s="132" t="s">
        <v>46</v>
      </c>
      <c r="D39" s="133"/>
      <c r="E39" s="133"/>
      <c r="F39" s="133"/>
      <c r="G39" s="133"/>
      <c r="H39" s="133"/>
      <c r="I39" s="134"/>
      <c r="J39" s="17">
        <v>8.3299999999999999E-2</v>
      </c>
      <c r="K39" s="18">
        <f>J39*K34</f>
        <v>996.82361100000003</v>
      </c>
    </row>
    <row r="40" spans="2:11" ht="15.75" thickBot="1" x14ac:dyDescent="0.3">
      <c r="B40" s="19" t="s">
        <v>6</v>
      </c>
      <c r="C40" s="148" t="s">
        <v>47</v>
      </c>
      <c r="D40" s="149"/>
      <c r="E40" s="149"/>
      <c r="F40" s="149"/>
      <c r="G40" s="149"/>
      <c r="H40" s="149"/>
      <c r="I40" s="150"/>
      <c r="J40" s="20">
        <v>0.121</v>
      </c>
      <c r="K40" s="21">
        <f>J40*K34</f>
        <v>1447.9670699999999</v>
      </c>
    </row>
    <row r="41" spans="2:11" ht="15.75" thickBot="1" x14ac:dyDescent="0.3">
      <c r="B41" s="151" t="s">
        <v>48</v>
      </c>
      <c r="C41" s="152"/>
      <c r="D41" s="152"/>
      <c r="E41" s="152"/>
      <c r="F41" s="152"/>
      <c r="G41" s="152"/>
      <c r="H41" s="152"/>
      <c r="I41" s="152"/>
      <c r="J41" s="152"/>
      <c r="K41" s="12">
        <f>SUM(K39:K40)</f>
        <v>2444.7906809999999</v>
      </c>
    </row>
    <row r="42" spans="2:11" ht="15.75" thickBot="1" x14ac:dyDescent="0.3">
      <c r="B42" s="2"/>
      <c r="C42" s="2"/>
      <c r="D42" s="2"/>
      <c r="E42" s="2"/>
      <c r="F42" s="2"/>
      <c r="G42" s="2"/>
      <c r="H42" s="2"/>
      <c r="I42" s="2"/>
      <c r="J42" s="2"/>
      <c r="K42" s="2"/>
    </row>
    <row r="43" spans="2:11" ht="15.75" thickBot="1" x14ac:dyDescent="0.3">
      <c r="B43" s="129" t="s">
        <v>49</v>
      </c>
      <c r="C43" s="130"/>
      <c r="D43" s="130"/>
      <c r="E43" s="130"/>
      <c r="F43" s="130"/>
      <c r="G43" s="130"/>
      <c r="H43" s="130"/>
      <c r="I43" s="130"/>
      <c r="J43" s="130"/>
      <c r="K43" s="131"/>
    </row>
    <row r="44" spans="2:11" ht="30.75" thickBot="1" x14ac:dyDescent="0.3">
      <c r="B44" s="22" t="s">
        <v>50</v>
      </c>
      <c r="C44" s="156" t="s">
        <v>51</v>
      </c>
      <c r="D44" s="123"/>
      <c r="E44" s="123"/>
      <c r="F44" s="123"/>
      <c r="G44" s="123"/>
      <c r="H44" s="123"/>
      <c r="I44" s="157"/>
      <c r="J44" s="23" t="s">
        <v>45</v>
      </c>
      <c r="K44" s="24" t="s">
        <v>34</v>
      </c>
    </row>
    <row r="45" spans="2:11" x14ac:dyDescent="0.25">
      <c r="B45" s="25" t="s">
        <v>5</v>
      </c>
      <c r="C45" s="153" t="s">
        <v>52</v>
      </c>
      <c r="D45" s="154"/>
      <c r="E45" s="154"/>
      <c r="F45" s="154"/>
      <c r="G45" s="154"/>
      <c r="H45" s="154"/>
      <c r="I45" s="155"/>
      <c r="J45" s="26">
        <v>0.2</v>
      </c>
      <c r="K45" s="27">
        <f>(K34+K41)*J45</f>
        <v>2882.2921362000002</v>
      </c>
    </row>
    <row r="46" spans="2:11" x14ac:dyDescent="0.25">
      <c r="B46" s="16" t="s">
        <v>6</v>
      </c>
      <c r="C46" s="132" t="s">
        <v>53</v>
      </c>
      <c r="D46" s="133"/>
      <c r="E46" s="133"/>
      <c r="F46" s="133"/>
      <c r="G46" s="133"/>
      <c r="H46" s="133"/>
      <c r="I46" s="134"/>
      <c r="J46" s="28">
        <v>2.5000000000000001E-2</v>
      </c>
      <c r="K46" s="18">
        <f>(K34+K41)*J46</f>
        <v>360.28651702500002</v>
      </c>
    </row>
    <row r="47" spans="2:11" x14ac:dyDescent="0.25">
      <c r="B47" s="16" t="s">
        <v>7</v>
      </c>
      <c r="C47" s="132" t="s">
        <v>139</v>
      </c>
      <c r="D47" s="133"/>
      <c r="E47" s="133"/>
      <c r="F47" s="133"/>
      <c r="G47" s="133"/>
      <c r="H47" s="133"/>
      <c r="I47" s="134"/>
      <c r="J47" s="64">
        <v>0.03</v>
      </c>
      <c r="K47" s="18">
        <f>(K34+K41)*J47</f>
        <v>432.34382042999999</v>
      </c>
    </row>
    <row r="48" spans="2:11" x14ac:dyDescent="0.25">
      <c r="B48" s="16" t="s">
        <v>8</v>
      </c>
      <c r="C48" s="132" t="s">
        <v>54</v>
      </c>
      <c r="D48" s="133"/>
      <c r="E48" s="133"/>
      <c r="F48" s="133"/>
      <c r="G48" s="133"/>
      <c r="H48" s="133"/>
      <c r="I48" s="134"/>
      <c r="J48" s="28">
        <v>1.4999999999999999E-2</v>
      </c>
      <c r="K48" s="18">
        <f>(K34+K41)*J48</f>
        <v>216.171910215</v>
      </c>
    </row>
    <row r="49" spans="2:11" x14ac:dyDescent="0.25">
      <c r="B49" s="16" t="s">
        <v>9</v>
      </c>
      <c r="C49" s="132" t="s">
        <v>55</v>
      </c>
      <c r="D49" s="133"/>
      <c r="E49" s="133"/>
      <c r="F49" s="133"/>
      <c r="G49" s="133"/>
      <c r="H49" s="133"/>
      <c r="I49" s="134"/>
      <c r="J49" s="28">
        <v>0.01</v>
      </c>
      <c r="K49" s="18">
        <f>(K34+K41)*J49</f>
        <v>144.11460681</v>
      </c>
    </row>
    <row r="50" spans="2:11" x14ac:dyDescent="0.25">
      <c r="B50" s="16" t="s">
        <v>10</v>
      </c>
      <c r="C50" s="132" t="s">
        <v>56</v>
      </c>
      <c r="D50" s="133"/>
      <c r="E50" s="133"/>
      <c r="F50" s="133"/>
      <c r="G50" s="133"/>
      <c r="H50" s="133"/>
      <c r="I50" s="134"/>
      <c r="J50" s="28">
        <v>6.0000000000000001E-3</v>
      </c>
      <c r="K50" s="18">
        <f>(K34+K41)*J50</f>
        <v>86.468764086000007</v>
      </c>
    </row>
    <row r="51" spans="2:11" x14ac:dyDescent="0.25">
      <c r="B51" s="16" t="s">
        <v>57</v>
      </c>
      <c r="C51" s="132" t="s">
        <v>58</v>
      </c>
      <c r="D51" s="133"/>
      <c r="E51" s="133"/>
      <c r="F51" s="133"/>
      <c r="G51" s="133"/>
      <c r="H51" s="133"/>
      <c r="I51" s="134"/>
      <c r="J51" s="28">
        <v>2E-3</v>
      </c>
      <c r="K51" s="18">
        <f>(K34+K41)*J51</f>
        <v>28.822921362000002</v>
      </c>
    </row>
    <row r="52" spans="2:11" ht="15.75" thickBot="1" x14ac:dyDescent="0.3">
      <c r="B52" s="19" t="s">
        <v>59</v>
      </c>
      <c r="C52" s="148" t="s">
        <v>60</v>
      </c>
      <c r="D52" s="149"/>
      <c r="E52" s="149"/>
      <c r="F52" s="149"/>
      <c r="G52" s="149"/>
      <c r="H52" s="149"/>
      <c r="I52" s="150"/>
      <c r="J52" s="29">
        <v>0.08</v>
      </c>
      <c r="K52" s="21">
        <f>(K34+K41)*J52</f>
        <v>1152.91685448</v>
      </c>
    </row>
    <row r="53" spans="2:11" ht="15.75" thickBot="1" x14ac:dyDescent="0.3">
      <c r="B53" s="122" t="s">
        <v>48</v>
      </c>
      <c r="C53" s="123"/>
      <c r="D53" s="123"/>
      <c r="E53" s="123"/>
      <c r="F53" s="123"/>
      <c r="G53" s="123"/>
      <c r="H53" s="123"/>
      <c r="I53" s="157"/>
      <c r="J53" s="30">
        <f>SUM(J45:J52)</f>
        <v>0.36800000000000005</v>
      </c>
      <c r="K53" s="12">
        <f>SUM(K45:K52)</f>
        <v>5303.4175306079997</v>
      </c>
    </row>
    <row r="54" spans="2:11" x14ac:dyDescent="0.25">
      <c r="B54" s="2"/>
      <c r="C54" s="2"/>
      <c r="D54" s="2"/>
      <c r="E54" s="2"/>
      <c r="F54" s="2"/>
      <c r="G54" s="2"/>
      <c r="H54" s="2"/>
      <c r="I54" s="2"/>
      <c r="J54" s="2"/>
      <c r="K54" s="2"/>
    </row>
    <row r="55" spans="2:11" ht="15.75" thickBot="1" x14ac:dyDescent="0.3">
      <c r="B55" s="141" t="s">
        <v>61</v>
      </c>
      <c r="C55" s="141"/>
      <c r="D55" s="141"/>
      <c r="E55" s="141"/>
      <c r="F55" s="141"/>
      <c r="G55" s="141"/>
      <c r="H55" s="141"/>
      <c r="I55" s="141"/>
      <c r="J55" s="141"/>
      <c r="K55" s="141"/>
    </row>
    <row r="56" spans="2:11" x14ac:dyDescent="0.25">
      <c r="B56" s="31" t="s">
        <v>62</v>
      </c>
      <c r="C56" s="158" t="s">
        <v>63</v>
      </c>
      <c r="D56" s="158"/>
      <c r="E56" s="158"/>
      <c r="F56" s="158"/>
      <c r="G56" s="158"/>
      <c r="H56" s="158"/>
      <c r="I56" s="158"/>
      <c r="J56" s="158"/>
      <c r="K56" s="32" t="s">
        <v>34</v>
      </c>
    </row>
    <row r="57" spans="2:11" x14ac:dyDescent="0.25">
      <c r="B57" s="16" t="s">
        <v>5</v>
      </c>
      <c r="C57" s="132" t="s">
        <v>164</v>
      </c>
      <c r="D57" s="133"/>
      <c r="E57" s="133"/>
      <c r="F57" s="133"/>
      <c r="G57" s="133"/>
      <c r="H57" s="133"/>
      <c r="I57" s="133"/>
      <c r="J57" s="134"/>
      <c r="K57" s="18">
        <f>'Nota Explicatica'!E32</f>
        <v>242</v>
      </c>
    </row>
    <row r="58" spans="2:11" ht="15" customHeight="1" x14ac:dyDescent="0.25">
      <c r="B58" s="16" t="s">
        <v>6</v>
      </c>
      <c r="C58" s="132" t="s">
        <v>148</v>
      </c>
      <c r="D58" s="133"/>
      <c r="E58" s="133"/>
      <c r="F58" s="133"/>
      <c r="G58" s="133"/>
      <c r="H58" s="133"/>
      <c r="I58" s="133"/>
      <c r="J58" s="134"/>
      <c r="K58" s="18">
        <f>'Nota Explicatica'!E33</f>
        <v>858</v>
      </c>
    </row>
    <row r="59" spans="2:11" ht="15" customHeight="1" x14ac:dyDescent="0.25">
      <c r="B59" s="16" t="s">
        <v>7</v>
      </c>
      <c r="C59" s="132" t="s">
        <v>181</v>
      </c>
      <c r="D59" s="133"/>
      <c r="E59" s="133"/>
      <c r="F59" s="133"/>
      <c r="G59" s="133"/>
      <c r="H59" s="133"/>
      <c r="I59" s="133"/>
      <c r="J59" s="134"/>
      <c r="K59" s="8">
        <f>'Nota Explicatica'!E34</f>
        <v>0</v>
      </c>
    </row>
    <row r="60" spans="2:11" ht="15" customHeight="1" x14ac:dyDescent="0.25">
      <c r="B60" s="16" t="s">
        <v>8</v>
      </c>
      <c r="C60" s="132" t="s">
        <v>170</v>
      </c>
      <c r="D60" s="133"/>
      <c r="E60" s="133"/>
      <c r="F60" s="133"/>
      <c r="G60" s="133"/>
      <c r="H60" s="133"/>
      <c r="I60" s="133"/>
      <c r="J60" s="134"/>
      <c r="K60" s="33">
        <f>'Nota Explicatica'!E35</f>
        <v>0</v>
      </c>
    </row>
    <row r="61" spans="2:11" ht="15" customHeight="1" x14ac:dyDescent="0.25">
      <c r="B61" s="16" t="s">
        <v>9</v>
      </c>
      <c r="C61" s="132" t="s">
        <v>171</v>
      </c>
      <c r="D61" s="133"/>
      <c r="E61" s="133"/>
      <c r="F61" s="133"/>
      <c r="G61" s="133"/>
      <c r="H61" s="133"/>
      <c r="I61" s="133"/>
      <c r="J61" s="134"/>
      <c r="K61" s="8">
        <f>'Nota Explicatica'!E36</f>
        <v>0</v>
      </c>
    </row>
    <row r="62" spans="2:11" ht="15.75" customHeight="1" thickBot="1" x14ac:dyDescent="0.3">
      <c r="B62" s="16" t="s">
        <v>10</v>
      </c>
      <c r="C62" s="132" t="s">
        <v>175</v>
      </c>
      <c r="D62" s="133"/>
      <c r="E62" s="133"/>
      <c r="F62" s="133"/>
      <c r="G62" s="133"/>
      <c r="H62" s="133"/>
      <c r="I62" s="133"/>
      <c r="J62" s="134"/>
      <c r="K62" s="34">
        <f>'Nota Explicatica'!E37</f>
        <v>0</v>
      </c>
    </row>
    <row r="63" spans="2:11" ht="15.75" thickBot="1" x14ac:dyDescent="0.3">
      <c r="B63" s="151" t="s">
        <v>48</v>
      </c>
      <c r="C63" s="152"/>
      <c r="D63" s="152"/>
      <c r="E63" s="152"/>
      <c r="F63" s="152"/>
      <c r="G63" s="152"/>
      <c r="H63" s="152"/>
      <c r="I63" s="152"/>
      <c r="J63" s="152"/>
      <c r="K63" s="12">
        <f>SUM(K57:K62)</f>
        <v>1100</v>
      </c>
    </row>
    <row r="64" spans="2:11" x14ac:dyDescent="0.25">
      <c r="B64" s="2"/>
      <c r="C64" s="2"/>
      <c r="D64" s="2"/>
      <c r="E64" s="2"/>
      <c r="F64" s="2"/>
      <c r="G64" s="2"/>
      <c r="H64" s="2"/>
      <c r="I64" s="2"/>
      <c r="J64" s="2"/>
      <c r="K64" s="2"/>
    </row>
    <row r="65" spans="2:11" ht="15.75" thickBot="1" x14ac:dyDescent="0.3">
      <c r="B65" s="141" t="s">
        <v>64</v>
      </c>
      <c r="C65" s="141"/>
      <c r="D65" s="141"/>
      <c r="E65" s="141"/>
      <c r="F65" s="141"/>
      <c r="G65" s="141"/>
      <c r="H65" s="141"/>
      <c r="I65" s="141"/>
      <c r="J65" s="141"/>
      <c r="K65" s="141"/>
    </row>
    <row r="66" spans="2:11" x14ac:dyDescent="0.25">
      <c r="B66" s="31">
        <v>2</v>
      </c>
      <c r="C66" s="158" t="s">
        <v>65</v>
      </c>
      <c r="D66" s="158"/>
      <c r="E66" s="158"/>
      <c r="F66" s="158"/>
      <c r="G66" s="158"/>
      <c r="H66" s="158"/>
      <c r="I66" s="158"/>
      <c r="J66" s="158"/>
      <c r="K66" s="32" t="s">
        <v>34</v>
      </c>
    </row>
    <row r="67" spans="2:11" x14ac:dyDescent="0.25">
      <c r="B67" s="16" t="s">
        <v>43</v>
      </c>
      <c r="C67" s="118" t="s">
        <v>44</v>
      </c>
      <c r="D67" s="118"/>
      <c r="E67" s="118"/>
      <c r="F67" s="118"/>
      <c r="G67" s="118"/>
      <c r="H67" s="118"/>
      <c r="I67" s="118"/>
      <c r="J67" s="118"/>
      <c r="K67" s="18">
        <f>K41</f>
        <v>2444.7906809999999</v>
      </c>
    </row>
    <row r="68" spans="2:11" x14ac:dyDescent="0.25">
      <c r="B68" s="16" t="s">
        <v>50</v>
      </c>
      <c r="C68" s="118" t="s">
        <v>51</v>
      </c>
      <c r="D68" s="118"/>
      <c r="E68" s="118"/>
      <c r="F68" s="118"/>
      <c r="G68" s="118"/>
      <c r="H68" s="118"/>
      <c r="I68" s="118"/>
      <c r="J68" s="118"/>
      <c r="K68" s="18">
        <f>K53</f>
        <v>5303.4175306079997</v>
      </c>
    </row>
    <row r="69" spans="2:11" ht="15.75" thickBot="1" x14ac:dyDescent="0.3">
      <c r="B69" s="19" t="s">
        <v>62</v>
      </c>
      <c r="C69" s="160" t="s">
        <v>63</v>
      </c>
      <c r="D69" s="160"/>
      <c r="E69" s="160"/>
      <c r="F69" s="160"/>
      <c r="G69" s="160"/>
      <c r="H69" s="160"/>
      <c r="I69" s="160"/>
      <c r="J69" s="160"/>
      <c r="K69" s="21">
        <f>K63</f>
        <v>1100</v>
      </c>
    </row>
    <row r="70" spans="2:11" ht="15.75" thickBot="1" x14ac:dyDescent="0.3">
      <c r="B70" s="122" t="s">
        <v>48</v>
      </c>
      <c r="C70" s="123"/>
      <c r="D70" s="123"/>
      <c r="E70" s="123"/>
      <c r="F70" s="123"/>
      <c r="G70" s="123"/>
      <c r="H70" s="123"/>
      <c r="I70" s="123"/>
      <c r="J70" s="157"/>
      <c r="K70" s="12">
        <f>SUM(K67:K69)</f>
        <v>8848.2082116080001</v>
      </c>
    </row>
    <row r="71" spans="2:11" x14ac:dyDescent="0.25">
      <c r="B71" s="2"/>
      <c r="C71" s="2"/>
      <c r="D71" s="2"/>
      <c r="E71" s="2"/>
      <c r="F71" s="2"/>
      <c r="G71" s="2"/>
      <c r="H71" s="2"/>
      <c r="I71" s="2"/>
      <c r="J71" s="2"/>
      <c r="K71" s="2"/>
    </row>
    <row r="72" spans="2:11" ht="15.75" thickBot="1" x14ac:dyDescent="0.3">
      <c r="B72" s="141" t="s">
        <v>66</v>
      </c>
      <c r="C72" s="141"/>
      <c r="D72" s="141"/>
      <c r="E72" s="141"/>
      <c r="F72" s="141"/>
      <c r="G72" s="141"/>
      <c r="H72" s="141"/>
      <c r="I72" s="141"/>
      <c r="J72" s="141"/>
      <c r="K72" s="141"/>
    </row>
    <row r="73" spans="2:11" ht="30.75" thickBot="1" x14ac:dyDescent="0.3">
      <c r="B73" s="22">
        <v>3</v>
      </c>
      <c r="C73" s="156" t="s">
        <v>67</v>
      </c>
      <c r="D73" s="123"/>
      <c r="E73" s="123"/>
      <c r="F73" s="123"/>
      <c r="G73" s="123"/>
      <c r="H73" s="123"/>
      <c r="I73" s="157"/>
      <c r="J73" s="23" t="s">
        <v>45</v>
      </c>
      <c r="K73" s="24" t="s">
        <v>34</v>
      </c>
    </row>
    <row r="74" spans="2:11" x14ac:dyDescent="0.25">
      <c r="B74" s="25" t="s">
        <v>5</v>
      </c>
      <c r="C74" s="159" t="s">
        <v>68</v>
      </c>
      <c r="D74" s="159"/>
      <c r="E74" s="159"/>
      <c r="F74" s="159"/>
      <c r="G74" s="159"/>
      <c r="H74" s="159"/>
      <c r="I74" s="159"/>
      <c r="J74" s="62">
        <f>'Nota Explicatica'!E39</f>
        <v>4.5833333333333334E-3</v>
      </c>
      <c r="K74" s="27">
        <f>($K$34+$K$70)*J74</f>
        <v>95.401525136536662</v>
      </c>
    </row>
    <row r="75" spans="2:11" x14ac:dyDescent="0.25">
      <c r="B75" s="16" t="s">
        <v>6</v>
      </c>
      <c r="C75" s="118" t="s">
        <v>69</v>
      </c>
      <c r="D75" s="118"/>
      <c r="E75" s="118"/>
      <c r="F75" s="118"/>
      <c r="G75" s="118"/>
      <c r="H75" s="118"/>
      <c r="I75" s="118"/>
      <c r="J75" s="62">
        <f>'Nota Explicatica'!E40</f>
        <v>3.6666666666666667E-4</v>
      </c>
      <c r="K75" s="27">
        <f>($K$34+$K$70)*J75</f>
        <v>7.6321220109229335</v>
      </c>
    </row>
    <row r="76" spans="2:11" x14ac:dyDescent="0.25">
      <c r="B76" s="16" t="s">
        <v>7</v>
      </c>
      <c r="C76" s="118" t="s">
        <v>70</v>
      </c>
      <c r="D76" s="118"/>
      <c r="E76" s="118"/>
      <c r="F76" s="118"/>
      <c r="G76" s="118"/>
      <c r="H76" s="118"/>
      <c r="I76" s="118"/>
      <c r="J76" s="62">
        <f>'Nota Explicatica'!E41</f>
        <v>1.9444444444444445E-2</v>
      </c>
      <c r="K76" s="27">
        <f>($K$34+$K$70)*J76</f>
        <v>404.73374300348888</v>
      </c>
    </row>
    <row r="77" spans="2:11" x14ac:dyDescent="0.25">
      <c r="B77" s="16" t="s">
        <v>8</v>
      </c>
      <c r="C77" s="118" t="s">
        <v>71</v>
      </c>
      <c r="D77" s="118"/>
      <c r="E77" s="118"/>
      <c r="F77" s="118"/>
      <c r="G77" s="118"/>
      <c r="H77" s="118"/>
      <c r="I77" s="118"/>
      <c r="J77" s="62">
        <f>'Nota Explicatica'!E42</f>
        <v>7.1555555555555565E-3</v>
      </c>
      <c r="K77" s="27">
        <f>($K$34+$K$70)*J77</f>
        <v>148.94201742528392</v>
      </c>
    </row>
    <row r="78" spans="2:11" ht="15.75" thickBot="1" x14ac:dyDescent="0.3">
      <c r="B78" s="19" t="s">
        <v>9</v>
      </c>
      <c r="C78" s="160" t="s">
        <v>179</v>
      </c>
      <c r="D78" s="160"/>
      <c r="E78" s="160"/>
      <c r="F78" s="160"/>
      <c r="G78" s="160"/>
      <c r="H78" s="160"/>
      <c r="I78" s="160"/>
      <c r="J78" s="62">
        <f>'Nota Explicatica'!E43</f>
        <v>0.04</v>
      </c>
      <c r="K78" s="27">
        <f>($K$34+$K$70)*J78</f>
        <v>832.59512846432006</v>
      </c>
    </row>
    <row r="79" spans="2:11" x14ac:dyDescent="0.25">
      <c r="B79" s="122" t="s">
        <v>48</v>
      </c>
      <c r="C79" s="123"/>
      <c r="D79" s="123"/>
      <c r="E79" s="123"/>
      <c r="F79" s="123"/>
      <c r="G79" s="123"/>
      <c r="H79" s="123"/>
      <c r="I79" s="157"/>
      <c r="J79" s="35">
        <f>SUM(J74:J78)</f>
        <v>7.1550000000000002E-2</v>
      </c>
      <c r="K79" s="12">
        <f>SUM(K74:K78)</f>
        <v>1489.3045360405524</v>
      </c>
    </row>
    <row r="80" spans="2:11" x14ac:dyDescent="0.25">
      <c r="B80" s="2"/>
      <c r="C80" s="2"/>
      <c r="D80" s="2"/>
      <c r="E80" s="2"/>
      <c r="F80" s="2"/>
      <c r="G80" s="2"/>
      <c r="H80" s="2"/>
      <c r="I80" s="2"/>
      <c r="J80" s="2"/>
      <c r="K80" s="2"/>
    </row>
    <row r="81" spans="2:11" ht="15.75" thickBot="1" x14ac:dyDescent="0.3">
      <c r="B81" s="141" t="s">
        <v>72</v>
      </c>
      <c r="C81" s="141"/>
      <c r="D81" s="141"/>
      <c r="E81" s="141"/>
      <c r="F81" s="141"/>
      <c r="G81" s="141"/>
      <c r="H81" s="141"/>
      <c r="I81" s="141"/>
      <c r="J81" s="141"/>
      <c r="K81" s="141"/>
    </row>
    <row r="82" spans="2:11" x14ac:dyDescent="0.25">
      <c r="B82" s="161" t="s">
        <v>73</v>
      </c>
      <c r="C82" s="163" t="s">
        <v>74</v>
      </c>
      <c r="D82" s="164"/>
      <c r="E82" s="164"/>
      <c r="F82" s="164"/>
      <c r="G82" s="164"/>
      <c r="H82" s="164"/>
      <c r="I82" s="165"/>
      <c r="J82" s="169" t="s">
        <v>45</v>
      </c>
      <c r="K82" s="171" t="s">
        <v>34</v>
      </c>
    </row>
    <row r="83" spans="2:11" ht="15.75" thickBot="1" x14ac:dyDescent="0.3">
      <c r="B83" s="162"/>
      <c r="C83" s="166"/>
      <c r="D83" s="167"/>
      <c r="E83" s="167"/>
      <c r="F83" s="167"/>
      <c r="G83" s="167"/>
      <c r="H83" s="167"/>
      <c r="I83" s="168"/>
      <c r="J83" s="170"/>
      <c r="K83" s="172"/>
    </row>
    <row r="84" spans="2:11" x14ac:dyDescent="0.25">
      <c r="B84" s="25" t="s">
        <v>5</v>
      </c>
      <c r="C84" s="153" t="s">
        <v>75</v>
      </c>
      <c r="D84" s="154"/>
      <c r="E84" s="154"/>
      <c r="F84" s="154"/>
      <c r="G84" s="154"/>
      <c r="H84" s="154"/>
      <c r="I84" s="155"/>
      <c r="J84" s="62">
        <f>'Nota Explicatica'!E47</f>
        <v>1.7024999999999998E-2</v>
      </c>
      <c r="K84" s="27">
        <f>(K$53+K$34)*J84</f>
        <v>294.02324020860112</v>
      </c>
    </row>
    <row r="85" spans="2:11" x14ac:dyDescent="0.25">
      <c r="B85" s="16" t="s">
        <v>6</v>
      </c>
      <c r="C85" s="132" t="s">
        <v>76</v>
      </c>
      <c r="D85" s="133"/>
      <c r="E85" s="133"/>
      <c r="F85" s="133"/>
      <c r="G85" s="133"/>
      <c r="H85" s="133"/>
      <c r="I85" s="134"/>
      <c r="J85" s="63">
        <f>'Nota Explicatica'!E48</f>
        <v>2.722222222222222E-4</v>
      </c>
      <c r="K85" s="27">
        <f t="shared" ref="K85:K89" si="0">(K$53+K$34)*J85</f>
        <v>4.7013016055543995</v>
      </c>
    </row>
    <row r="86" spans="2:11" x14ac:dyDescent="0.25">
      <c r="B86" s="16" t="s">
        <v>7</v>
      </c>
      <c r="C86" s="132" t="s">
        <v>77</v>
      </c>
      <c r="D86" s="133"/>
      <c r="E86" s="133"/>
      <c r="F86" s="133"/>
      <c r="G86" s="133"/>
      <c r="H86" s="133"/>
      <c r="I86" s="134"/>
      <c r="J86" s="62">
        <f>'Nota Explicatica'!E49</f>
        <v>2.3000000000000001E-4</v>
      </c>
      <c r="K86" s="27">
        <f t="shared" si="0"/>
        <v>3.9721201320398398</v>
      </c>
    </row>
    <row r="87" spans="2:11" x14ac:dyDescent="0.25">
      <c r="B87" s="16" t="s">
        <v>8</v>
      </c>
      <c r="C87" s="132" t="s">
        <v>78</v>
      </c>
      <c r="D87" s="133"/>
      <c r="E87" s="133"/>
      <c r="F87" s="133"/>
      <c r="G87" s="133"/>
      <c r="H87" s="133"/>
      <c r="I87" s="134"/>
      <c r="J87" s="62">
        <f>'Nota Explicatica'!E50</f>
        <v>2.9999999999999997E-4</v>
      </c>
      <c r="K87" s="27">
        <f t="shared" si="0"/>
        <v>5.1810262591823992</v>
      </c>
    </row>
    <row r="88" spans="2:11" x14ac:dyDescent="0.25">
      <c r="B88" s="16" t="s">
        <v>9</v>
      </c>
      <c r="C88" s="132" t="s">
        <v>79</v>
      </c>
      <c r="D88" s="133"/>
      <c r="E88" s="133"/>
      <c r="F88" s="133"/>
      <c r="G88" s="133"/>
      <c r="H88" s="133"/>
      <c r="I88" s="134"/>
      <c r="J88" s="62">
        <f>'Nota Explicatica'!E51</f>
        <v>3.2464800000000003E-4</v>
      </c>
      <c r="K88" s="27">
        <f t="shared" si="0"/>
        <v>5.6066993766368256</v>
      </c>
    </row>
    <row r="89" spans="2:11" x14ac:dyDescent="0.25">
      <c r="B89" s="19" t="s">
        <v>10</v>
      </c>
      <c r="C89" s="148" t="s">
        <v>80</v>
      </c>
      <c r="D89" s="149"/>
      <c r="E89" s="149"/>
      <c r="F89" s="149"/>
      <c r="G89" s="149"/>
      <c r="H89" s="149"/>
      <c r="I89" s="150"/>
      <c r="J89" s="62">
        <f>'Nota Explicatica'!E52</f>
        <v>0</v>
      </c>
      <c r="K89" s="27">
        <f t="shared" si="0"/>
        <v>0</v>
      </c>
    </row>
    <row r="90" spans="2:11" ht="15.75" thickBot="1" x14ac:dyDescent="0.3">
      <c r="B90" s="122" t="s">
        <v>48</v>
      </c>
      <c r="C90" s="123"/>
      <c r="D90" s="123"/>
      <c r="E90" s="123"/>
      <c r="F90" s="123"/>
      <c r="G90" s="123"/>
      <c r="H90" s="123"/>
      <c r="I90" s="157"/>
      <c r="J90" s="35">
        <f>SUM(J84:J89)</f>
        <v>1.8151870222222224E-2</v>
      </c>
      <c r="K90" s="12">
        <f>SUM(K84:K89)</f>
        <v>313.48438758201456</v>
      </c>
    </row>
    <row r="91" spans="2:11" x14ac:dyDescent="0.25">
      <c r="B91" s="57"/>
      <c r="C91" s="57"/>
      <c r="D91" s="57"/>
      <c r="E91" s="57"/>
      <c r="F91" s="57"/>
      <c r="G91" s="57"/>
      <c r="H91" s="57"/>
      <c r="I91" s="57"/>
      <c r="J91" s="57"/>
      <c r="K91" s="57"/>
    </row>
    <row r="92" spans="2:11" ht="15.75" thickBot="1" x14ac:dyDescent="0.3">
      <c r="B92" s="141" t="s">
        <v>81</v>
      </c>
      <c r="C92" s="141"/>
      <c r="D92" s="141"/>
      <c r="E92" s="141"/>
      <c r="F92" s="141"/>
      <c r="G92" s="141"/>
      <c r="H92" s="141"/>
      <c r="I92" s="141"/>
      <c r="J92" s="141"/>
      <c r="K92" s="141"/>
    </row>
    <row r="93" spans="2:11" ht="30.75" thickBot="1" x14ac:dyDescent="0.3">
      <c r="B93" s="22" t="s">
        <v>82</v>
      </c>
      <c r="C93" s="156" t="s">
        <v>83</v>
      </c>
      <c r="D93" s="123"/>
      <c r="E93" s="123"/>
      <c r="F93" s="123"/>
      <c r="G93" s="123"/>
      <c r="H93" s="123"/>
      <c r="I93" s="157"/>
      <c r="J93" s="23" t="s">
        <v>45</v>
      </c>
      <c r="K93" s="24" t="s">
        <v>34</v>
      </c>
    </row>
    <row r="94" spans="2:11" ht="15.75" thickBot="1" x14ac:dyDescent="0.3">
      <c r="B94" s="38" t="s">
        <v>5</v>
      </c>
      <c r="C94" s="173" t="s">
        <v>84</v>
      </c>
      <c r="D94" s="174"/>
      <c r="E94" s="174"/>
      <c r="F94" s="174"/>
      <c r="G94" s="174"/>
      <c r="H94" s="174"/>
      <c r="I94" s="175"/>
      <c r="J94" s="39">
        <v>0</v>
      </c>
      <c r="K94" s="40"/>
    </row>
    <row r="95" spans="2:11" ht="15.75" thickBot="1" x14ac:dyDescent="0.3">
      <c r="B95" s="151" t="s">
        <v>48</v>
      </c>
      <c r="C95" s="152"/>
      <c r="D95" s="152"/>
      <c r="E95" s="152"/>
      <c r="F95" s="152"/>
      <c r="G95" s="152"/>
      <c r="H95" s="152"/>
      <c r="I95" s="152"/>
      <c r="J95" s="152"/>
      <c r="K95" s="41"/>
    </row>
    <row r="96" spans="2:11" x14ac:dyDescent="0.25">
      <c r="B96" s="2"/>
      <c r="C96" s="2"/>
      <c r="D96" s="2"/>
      <c r="E96" s="2"/>
      <c r="F96" s="2"/>
      <c r="G96" s="2"/>
      <c r="H96" s="2"/>
      <c r="I96" s="2"/>
      <c r="J96" s="2"/>
      <c r="K96" s="2"/>
    </row>
    <row r="97" spans="2:11" ht="15.75" thickBot="1" x14ac:dyDescent="0.3">
      <c r="B97" s="141" t="s">
        <v>85</v>
      </c>
      <c r="C97" s="141"/>
      <c r="D97" s="141"/>
      <c r="E97" s="141"/>
      <c r="F97" s="141"/>
      <c r="G97" s="141"/>
      <c r="H97" s="141"/>
      <c r="I97" s="141"/>
      <c r="J97" s="141"/>
      <c r="K97" s="141"/>
    </row>
    <row r="98" spans="2:11" ht="30" x14ac:dyDescent="0.25">
      <c r="B98" s="31">
        <v>4</v>
      </c>
      <c r="C98" s="177" t="s">
        <v>86</v>
      </c>
      <c r="D98" s="178"/>
      <c r="E98" s="178"/>
      <c r="F98" s="178"/>
      <c r="G98" s="178"/>
      <c r="H98" s="178"/>
      <c r="I98" s="179"/>
      <c r="J98" s="42" t="s">
        <v>45</v>
      </c>
      <c r="K98" s="32" t="s">
        <v>34</v>
      </c>
    </row>
    <row r="99" spans="2:11" x14ac:dyDescent="0.25">
      <c r="B99" s="16" t="s">
        <v>73</v>
      </c>
      <c r="C99" s="102" t="s">
        <v>87</v>
      </c>
      <c r="D99" s="103"/>
      <c r="E99" s="103"/>
      <c r="F99" s="103"/>
      <c r="G99" s="103"/>
      <c r="H99" s="103"/>
      <c r="I99" s="104"/>
      <c r="J99" s="86">
        <f>J90</f>
        <v>1.8151870222222224E-2</v>
      </c>
      <c r="K99" s="43">
        <f>K90</f>
        <v>313.48438758201456</v>
      </c>
    </row>
    <row r="100" spans="2:11" ht="15.75" thickBot="1" x14ac:dyDescent="0.3">
      <c r="B100" s="19" t="s">
        <v>82</v>
      </c>
      <c r="C100" s="180" t="s">
        <v>88</v>
      </c>
      <c r="D100" s="181"/>
      <c r="E100" s="181"/>
      <c r="F100" s="181"/>
      <c r="G100" s="181"/>
      <c r="H100" s="181"/>
      <c r="I100" s="182"/>
      <c r="J100" s="44">
        <v>0</v>
      </c>
      <c r="K100" s="45"/>
    </row>
    <row r="101" spans="2:11" ht="15.75" thickBot="1" x14ac:dyDescent="0.3">
      <c r="B101" s="122" t="s">
        <v>48</v>
      </c>
      <c r="C101" s="123"/>
      <c r="D101" s="123"/>
      <c r="E101" s="123"/>
      <c r="F101" s="123"/>
      <c r="G101" s="123"/>
      <c r="H101" s="123"/>
      <c r="I101" s="123"/>
      <c r="J101" s="157"/>
      <c r="K101" s="12">
        <f>SUM(K99:K100)</f>
        <v>313.48438758201456</v>
      </c>
    </row>
    <row r="102" spans="2:11" x14ac:dyDescent="0.25">
      <c r="B102" s="2"/>
      <c r="C102" s="2"/>
      <c r="D102" s="2"/>
      <c r="E102" s="2"/>
      <c r="F102" s="2"/>
      <c r="G102" s="2"/>
      <c r="H102" s="2"/>
      <c r="I102" s="2"/>
      <c r="J102" s="2"/>
      <c r="K102" s="2"/>
    </row>
    <row r="103" spans="2:11" ht="15.75" thickBot="1" x14ac:dyDescent="0.3">
      <c r="B103" s="141" t="s">
        <v>89</v>
      </c>
      <c r="C103" s="141"/>
      <c r="D103" s="141"/>
      <c r="E103" s="141"/>
      <c r="F103" s="141"/>
      <c r="G103" s="141"/>
      <c r="H103" s="141"/>
      <c r="I103" s="141"/>
      <c r="J103" s="141"/>
      <c r="K103" s="141"/>
    </row>
    <row r="104" spans="2:11" ht="15.75" thickBot="1" x14ac:dyDescent="0.3">
      <c r="B104" s="22">
        <v>5</v>
      </c>
      <c r="C104" s="123" t="s">
        <v>90</v>
      </c>
      <c r="D104" s="123"/>
      <c r="E104" s="123"/>
      <c r="F104" s="123"/>
      <c r="G104" s="123"/>
      <c r="H104" s="123"/>
      <c r="I104" s="123"/>
      <c r="J104" s="123"/>
      <c r="K104" s="46" t="s">
        <v>34</v>
      </c>
    </row>
    <row r="105" spans="2:11" ht="15" customHeight="1" x14ac:dyDescent="0.25">
      <c r="B105" s="47" t="s">
        <v>5</v>
      </c>
      <c r="C105" s="118" t="s">
        <v>91</v>
      </c>
      <c r="D105" s="118"/>
      <c r="E105" s="118"/>
      <c r="F105" s="118"/>
      <c r="G105" s="118"/>
      <c r="H105" s="118"/>
      <c r="I105" s="118"/>
      <c r="J105" s="118"/>
      <c r="K105" s="71"/>
    </row>
    <row r="106" spans="2:11" ht="15" customHeight="1" x14ac:dyDescent="0.25">
      <c r="B106" s="25" t="s">
        <v>6</v>
      </c>
      <c r="C106" s="118" t="s">
        <v>149</v>
      </c>
      <c r="D106" s="118"/>
      <c r="E106" s="118"/>
      <c r="F106" s="118"/>
      <c r="G106" s="118"/>
      <c r="H106" s="118"/>
      <c r="I106" s="118"/>
      <c r="J106" s="118"/>
      <c r="K106" s="8"/>
    </row>
    <row r="107" spans="2:11" ht="15" customHeight="1" x14ac:dyDescent="0.25">
      <c r="B107" s="16" t="s">
        <v>7</v>
      </c>
      <c r="C107" s="118" t="s">
        <v>105</v>
      </c>
      <c r="D107" s="176"/>
      <c r="E107" s="176"/>
      <c r="F107" s="176"/>
      <c r="G107" s="176"/>
      <c r="H107" s="176"/>
      <c r="I107" s="176"/>
      <c r="J107" s="176"/>
      <c r="K107" s="8"/>
    </row>
    <row r="108" spans="2:11" ht="15.75" customHeight="1" thickBot="1" x14ac:dyDescent="0.3">
      <c r="B108" s="19" t="s">
        <v>8</v>
      </c>
      <c r="C108" s="160" t="s">
        <v>150</v>
      </c>
      <c r="D108" s="160"/>
      <c r="E108" s="160"/>
      <c r="F108" s="160"/>
      <c r="G108" s="160"/>
      <c r="H108" s="160"/>
      <c r="I108" s="160"/>
      <c r="J108" s="160"/>
      <c r="K108" s="49"/>
    </row>
    <row r="109" spans="2:11" ht="15.75" thickBot="1" x14ac:dyDescent="0.3">
      <c r="B109" s="122" t="s">
        <v>48</v>
      </c>
      <c r="C109" s="123"/>
      <c r="D109" s="123"/>
      <c r="E109" s="123"/>
      <c r="F109" s="123"/>
      <c r="G109" s="123"/>
      <c r="H109" s="123"/>
      <c r="I109" s="123"/>
      <c r="J109" s="157"/>
      <c r="K109" s="12">
        <f>SUM(K105:K108)</f>
        <v>0</v>
      </c>
    </row>
    <row r="110" spans="2:11" x14ac:dyDescent="0.25">
      <c r="B110" s="2"/>
      <c r="C110" s="2"/>
      <c r="D110" s="2"/>
      <c r="E110" s="2"/>
      <c r="F110" s="2"/>
      <c r="G110" s="2"/>
      <c r="H110" s="2"/>
      <c r="I110" s="2"/>
      <c r="J110" s="2"/>
      <c r="K110" s="2"/>
    </row>
    <row r="111" spans="2:11" ht="15.75" thickBot="1" x14ac:dyDescent="0.3">
      <c r="B111" s="141" t="s">
        <v>92</v>
      </c>
      <c r="C111" s="141"/>
      <c r="D111" s="141"/>
      <c r="E111" s="141"/>
      <c r="F111" s="141"/>
      <c r="G111" s="141"/>
      <c r="H111" s="141"/>
      <c r="I111" s="141"/>
      <c r="J111" s="141"/>
      <c r="K111" s="141"/>
    </row>
    <row r="112" spans="2:11" ht="30.75" thickBot="1" x14ac:dyDescent="0.3">
      <c r="B112" s="22">
        <v>6</v>
      </c>
      <c r="C112" s="123" t="s">
        <v>93</v>
      </c>
      <c r="D112" s="123"/>
      <c r="E112" s="123"/>
      <c r="F112" s="123"/>
      <c r="G112" s="123"/>
      <c r="H112" s="123"/>
      <c r="I112" s="123"/>
      <c r="J112" s="50" t="s">
        <v>94</v>
      </c>
      <c r="K112" s="46" t="s">
        <v>34</v>
      </c>
    </row>
    <row r="113" spans="2:11" x14ac:dyDescent="0.25">
      <c r="B113" s="25" t="s">
        <v>5</v>
      </c>
      <c r="C113" s="159" t="s">
        <v>95</v>
      </c>
      <c r="D113" s="159"/>
      <c r="E113" s="159"/>
      <c r="F113" s="159"/>
      <c r="G113" s="159"/>
      <c r="H113" s="159"/>
      <c r="I113" s="159"/>
      <c r="J113" s="66">
        <v>0.05</v>
      </c>
      <c r="K113" s="48">
        <f>J113*K130</f>
        <v>1130.8833567615284</v>
      </c>
    </row>
    <row r="114" spans="2:11" x14ac:dyDescent="0.25">
      <c r="B114" s="16" t="s">
        <v>6</v>
      </c>
      <c r="C114" s="118" t="s">
        <v>96</v>
      </c>
      <c r="D114" s="118"/>
      <c r="E114" s="118"/>
      <c r="F114" s="118"/>
      <c r="G114" s="118"/>
      <c r="H114" s="118"/>
      <c r="I114" s="118"/>
      <c r="J114" s="17">
        <v>5.3499999999999999E-2</v>
      </c>
      <c r="K114" s="8">
        <f>J114*(K113+$K$130)</f>
        <v>1270.5474513215772</v>
      </c>
    </row>
    <row r="115" spans="2:11" x14ac:dyDescent="0.25">
      <c r="B115" s="16" t="s">
        <v>7</v>
      </c>
      <c r="C115" s="118" t="s">
        <v>97</v>
      </c>
      <c r="D115" s="118"/>
      <c r="E115" s="118"/>
      <c r="F115" s="118"/>
      <c r="G115" s="118"/>
      <c r="H115" s="118"/>
      <c r="I115" s="118"/>
      <c r="J115" s="51">
        <f>SUM(J116:J119)</f>
        <v>8.6499999999999994E-2</v>
      </c>
      <c r="K115" s="8"/>
    </row>
    <row r="116" spans="2:11" x14ac:dyDescent="0.25">
      <c r="B116" s="16"/>
      <c r="C116" s="4" t="s">
        <v>152</v>
      </c>
      <c r="D116" s="118" t="s">
        <v>151</v>
      </c>
      <c r="E116" s="118"/>
      <c r="F116" s="118"/>
      <c r="G116" s="118"/>
      <c r="H116" s="118"/>
      <c r="I116" s="118"/>
      <c r="J116" s="52">
        <v>6.4999999999999997E-3</v>
      </c>
      <c r="K116" s="8">
        <f>(K129+K113+K114)/(1-J115)*J116</f>
        <v>17.087356598292487</v>
      </c>
    </row>
    <row r="117" spans="2:11" x14ac:dyDescent="0.25">
      <c r="B117" s="16"/>
      <c r="C117" s="4" t="s">
        <v>154</v>
      </c>
      <c r="D117" s="118" t="s">
        <v>153</v>
      </c>
      <c r="E117" s="118"/>
      <c r="F117" s="118"/>
      <c r="G117" s="118"/>
      <c r="H117" s="118"/>
      <c r="I117" s="118"/>
      <c r="J117" s="17">
        <v>0.03</v>
      </c>
      <c r="K117" s="8">
        <f>(K129+K113+K114)/(1-J115)*J117</f>
        <v>78.864722761349938</v>
      </c>
    </row>
    <row r="118" spans="2:11" x14ac:dyDescent="0.25">
      <c r="B118" s="16"/>
      <c r="C118" s="4" t="s">
        <v>156</v>
      </c>
      <c r="D118" s="118" t="s">
        <v>155</v>
      </c>
      <c r="E118" s="118"/>
      <c r="F118" s="118"/>
      <c r="G118" s="118"/>
      <c r="H118" s="118"/>
      <c r="I118" s="118"/>
      <c r="J118" s="52">
        <v>0.05</v>
      </c>
      <c r="K118" s="8">
        <f>(K129+K113+K114)/(1-J115)*J118</f>
        <v>131.44120460224991</v>
      </c>
    </row>
    <row r="119" spans="2:11" ht="15.75" thickBot="1" x14ac:dyDescent="0.3">
      <c r="B119" s="19"/>
      <c r="C119" s="37" t="s">
        <v>157</v>
      </c>
      <c r="D119" s="160" t="s">
        <v>172</v>
      </c>
      <c r="E119" s="160"/>
      <c r="F119" s="160"/>
      <c r="G119" s="160"/>
      <c r="H119" s="160"/>
      <c r="I119" s="160"/>
      <c r="J119" s="20"/>
      <c r="K119" s="49">
        <f>(K129+K113+K114)/(1-J115)*J119</f>
        <v>0</v>
      </c>
    </row>
    <row r="120" spans="2:11" ht="15.75" thickBot="1" x14ac:dyDescent="0.3">
      <c r="B120" s="122" t="s">
        <v>48</v>
      </c>
      <c r="C120" s="123"/>
      <c r="D120" s="123"/>
      <c r="E120" s="123"/>
      <c r="F120" s="123"/>
      <c r="G120" s="123"/>
      <c r="H120" s="123"/>
      <c r="I120" s="123"/>
      <c r="J120" s="157"/>
      <c r="K120" s="12">
        <f>SUM(K113:K119)</f>
        <v>2628.824092044998</v>
      </c>
    </row>
    <row r="121" spans="2:11" ht="15.75" thickBot="1" x14ac:dyDescent="0.3">
      <c r="B121" s="112" t="s">
        <v>176</v>
      </c>
      <c r="C121" s="113"/>
      <c r="D121" s="113"/>
      <c r="E121" s="113"/>
      <c r="F121" s="113"/>
      <c r="G121" s="113"/>
      <c r="H121" s="113"/>
      <c r="I121" s="113"/>
      <c r="J121" s="113"/>
      <c r="K121" s="114"/>
    </row>
    <row r="122" spans="2:11" x14ac:dyDescent="0.25">
      <c r="B122" s="65"/>
      <c r="C122" s="65"/>
      <c r="D122" s="65"/>
      <c r="E122" s="65"/>
      <c r="F122" s="65"/>
      <c r="G122" s="65"/>
      <c r="H122" s="65"/>
      <c r="I122" s="65"/>
      <c r="J122" s="65"/>
      <c r="K122" s="65"/>
    </row>
    <row r="123" spans="2:11" ht="15.75" thickBot="1" x14ac:dyDescent="0.3">
      <c r="B123" s="141" t="s">
        <v>98</v>
      </c>
      <c r="C123" s="141"/>
      <c r="D123" s="141"/>
      <c r="E123" s="141"/>
      <c r="F123" s="141"/>
      <c r="G123" s="141"/>
      <c r="H123" s="141"/>
      <c r="I123" s="141"/>
      <c r="J123" s="141"/>
      <c r="K123" s="141"/>
    </row>
    <row r="124" spans="2:11" ht="15.75" thickBot="1" x14ac:dyDescent="0.3">
      <c r="B124" s="122" t="s">
        <v>99</v>
      </c>
      <c r="C124" s="123"/>
      <c r="D124" s="123"/>
      <c r="E124" s="123"/>
      <c r="F124" s="123"/>
      <c r="G124" s="123"/>
      <c r="H124" s="123"/>
      <c r="I124" s="123"/>
      <c r="J124" s="157"/>
      <c r="K124" s="24" t="s">
        <v>34</v>
      </c>
    </row>
    <row r="125" spans="2:11" x14ac:dyDescent="0.25">
      <c r="B125" s="53" t="s">
        <v>5</v>
      </c>
      <c r="C125" s="159" t="s">
        <v>100</v>
      </c>
      <c r="D125" s="159"/>
      <c r="E125" s="159"/>
      <c r="F125" s="159"/>
      <c r="G125" s="159"/>
      <c r="H125" s="159"/>
      <c r="I125" s="159"/>
      <c r="J125" s="159"/>
      <c r="K125" s="27">
        <f>K34</f>
        <v>11966.67</v>
      </c>
    </row>
    <row r="126" spans="2:11" x14ac:dyDescent="0.25">
      <c r="B126" s="54" t="s">
        <v>6</v>
      </c>
      <c r="C126" s="118" t="s">
        <v>41</v>
      </c>
      <c r="D126" s="118"/>
      <c r="E126" s="118"/>
      <c r="F126" s="118"/>
      <c r="G126" s="118"/>
      <c r="H126" s="118"/>
      <c r="I126" s="118"/>
      <c r="J126" s="118"/>
      <c r="K126" s="18">
        <f>K70</f>
        <v>8848.2082116080001</v>
      </c>
    </row>
    <row r="127" spans="2:11" x14ac:dyDescent="0.25">
      <c r="B127" s="54" t="s">
        <v>7</v>
      </c>
      <c r="C127" s="118" t="s">
        <v>101</v>
      </c>
      <c r="D127" s="118"/>
      <c r="E127" s="118"/>
      <c r="F127" s="118"/>
      <c r="G127" s="118"/>
      <c r="H127" s="118"/>
      <c r="I127" s="118"/>
      <c r="J127" s="118"/>
      <c r="K127" s="18">
        <f>K79</f>
        <v>1489.3045360405524</v>
      </c>
    </row>
    <row r="128" spans="2:11" x14ac:dyDescent="0.25">
      <c r="B128" s="54" t="s">
        <v>8</v>
      </c>
      <c r="C128" s="118" t="s">
        <v>102</v>
      </c>
      <c r="D128" s="118"/>
      <c r="E128" s="118"/>
      <c r="F128" s="118"/>
      <c r="G128" s="118"/>
      <c r="H128" s="118"/>
      <c r="I128" s="118"/>
      <c r="J128" s="118"/>
      <c r="K128" s="18">
        <f>K101</f>
        <v>313.48438758201456</v>
      </c>
    </row>
    <row r="129" spans="2:11" x14ac:dyDescent="0.25">
      <c r="B129" s="54" t="s">
        <v>9</v>
      </c>
      <c r="C129" s="118" t="s">
        <v>89</v>
      </c>
      <c r="D129" s="118"/>
      <c r="E129" s="118"/>
      <c r="F129" s="118"/>
      <c r="G129" s="118"/>
      <c r="H129" s="118"/>
      <c r="I129" s="118"/>
      <c r="J129" s="118"/>
      <c r="K129" s="8">
        <f>K109</f>
        <v>0</v>
      </c>
    </row>
    <row r="130" spans="2:11" x14ac:dyDescent="0.25">
      <c r="B130" s="183" t="s">
        <v>103</v>
      </c>
      <c r="C130" s="138"/>
      <c r="D130" s="138"/>
      <c r="E130" s="138"/>
      <c r="F130" s="138"/>
      <c r="G130" s="138"/>
      <c r="H130" s="138"/>
      <c r="I130" s="138"/>
      <c r="J130" s="138"/>
      <c r="K130" s="8">
        <f>SUM(K125:K129)</f>
        <v>22617.667135230568</v>
      </c>
    </row>
    <row r="131" spans="2:11" ht="15.75" thickBot="1" x14ac:dyDescent="0.3">
      <c r="B131" s="55" t="s">
        <v>10</v>
      </c>
      <c r="C131" s="160" t="s">
        <v>92</v>
      </c>
      <c r="D131" s="160"/>
      <c r="E131" s="160"/>
      <c r="F131" s="160"/>
      <c r="G131" s="160"/>
      <c r="H131" s="160"/>
      <c r="I131" s="160"/>
      <c r="J131" s="160"/>
      <c r="K131" s="49">
        <f>K120</f>
        <v>2628.824092044998</v>
      </c>
    </row>
    <row r="132" spans="2:11" ht="15.75" thickBot="1" x14ac:dyDescent="0.3">
      <c r="B132" s="110" t="s">
        <v>104</v>
      </c>
      <c r="C132" s="111"/>
      <c r="D132" s="111"/>
      <c r="E132" s="111"/>
      <c r="F132" s="111"/>
      <c r="G132" s="111"/>
      <c r="H132" s="111"/>
      <c r="I132" s="111"/>
      <c r="J132" s="111"/>
      <c r="K132" s="56">
        <f>TRUNC(SUM(K130:K131),2)</f>
        <v>25246.49</v>
      </c>
    </row>
    <row r="133" spans="2:11" ht="15.75" thickBot="1" x14ac:dyDescent="0.3">
      <c r="B133" s="110" t="s">
        <v>158</v>
      </c>
      <c r="C133" s="111"/>
      <c r="D133" s="111"/>
      <c r="E133" s="111"/>
      <c r="F133" s="111"/>
      <c r="G133" s="111"/>
      <c r="H133" s="111"/>
      <c r="I133" s="111"/>
      <c r="J133" s="111"/>
      <c r="K133" s="56">
        <f>K132/K20</f>
        <v>2.1097339527203474</v>
      </c>
    </row>
  </sheetData>
  <mergeCells count="124">
    <mergeCell ref="C129:J129"/>
    <mergeCell ref="B130:J130"/>
    <mergeCell ref="C131:J131"/>
    <mergeCell ref="B132:J132"/>
    <mergeCell ref="B123:K123"/>
    <mergeCell ref="B124:J124"/>
    <mergeCell ref="C125:J125"/>
    <mergeCell ref="C126:J126"/>
    <mergeCell ref="C127:J127"/>
    <mergeCell ref="C128:J128"/>
    <mergeCell ref="C115:I115"/>
    <mergeCell ref="D116:I116"/>
    <mergeCell ref="D117:I117"/>
    <mergeCell ref="D118:I118"/>
    <mergeCell ref="D119:I119"/>
    <mergeCell ref="B120:J120"/>
    <mergeCell ref="B109:J109"/>
    <mergeCell ref="B111:K111"/>
    <mergeCell ref="C112:I112"/>
    <mergeCell ref="C113:I113"/>
    <mergeCell ref="C114:I114"/>
    <mergeCell ref="C104:J104"/>
    <mergeCell ref="C105:J105"/>
    <mergeCell ref="C106:J106"/>
    <mergeCell ref="C107:J107"/>
    <mergeCell ref="C108:J108"/>
    <mergeCell ref="B97:K97"/>
    <mergeCell ref="C98:I98"/>
    <mergeCell ref="C99:I99"/>
    <mergeCell ref="C100:I100"/>
    <mergeCell ref="B101:J101"/>
    <mergeCell ref="B103:K103"/>
    <mergeCell ref="B90:I90"/>
    <mergeCell ref="B92:K92"/>
    <mergeCell ref="C93:I93"/>
    <mergeCell ref="C94:I94"/>
    <mergeCell ref="B95:J95"/>
    <mergeCell ref="C84:I84"/>
    <mergeCell ref="C85:I85"/>
    <mergeCell ref="C86:I86"/>
    <mergeCell ref="C87:I87"/>
    <mergeCell ref="C88:I88"/>
    <mergeCell ref="C89:I89"/>
    <mergeCell ref="C76:I76"/>
    <mergeCell ref="C77:I77"/>
    <mergeCell ref="C78:I78"/>
    <mergeCell ref="B79:I79"/>
    <mergeCell ref="B81:K81"/>
    <mergeCell ref="B82:B83"/>
    <mergeCell ref="C82:I83"/>
    <mergeCell ref="J82:J83"/>
    <mergeCell ref="K82:K83"/>
    <mergeCell ref="C62:J62"/>
    <mergeCell ref="B70:J70"/>
    <mergeCell ref="B72:K72"/>
    <mergeCell ref="C73:I73"/>
    <mergeCell ref="C74:I74"/>
    <mergeCell ref="C75:I75"/>
    <mergeCell ref="B63:J63"/>
    <mergeCell ref="B65:K65"/>
    <mergeCell ref="C66:J66"/>
    <mergeCell ref="C67:J67"/>
    <mergeCell ref="C68:J68"/>
    <mergeCell ref="C69:J69"/>
    <mergeCell ref="C56:J56"/>
    <mergeCell ref="C57:J57"/>
    <mergeCell ref="C59:J59"/>
    <mergeCell ref="C60:J60"/>
    <mergeCell ref="C61:J61"/>
    <mergeCell ref="C49:I49"/>
    <mergeCell ref="C50:I50"/>
    <mergeCell ref="C51:I51"/>
    <mergeCell ref="C52:I52"/>
    <mergeCell ref="B53:I53"/>
    <mergeCell ref="B55:K55"/>
    <mergeCell ref="C58:J58"/>
    <mergeCell ref="C47:I47"/>
    <mergeCell ref="C48:I48"/>
    <mergeCell ref="B36:K36"/>
    <mergeCell ref="B37:K37"/>
    <mergeCell ref="C38:I38"/>
    <mergeCell ref="C39:I39"/>
    <mergeCell ref="C40:I40"/>
    <mergeCell ref="B41:J41"/>
    <mergeCell ref="C45:I45"/>
    <mergeCell ref="C44:I44"/>
    <mergeCell ref="B2:K2"/>
    <mergeCell ref="C4:K4"/>
    <mergeCell ref="C5:K5"/>
    <mergeCell ref="B14:K14"/>
    <mergeCell ref="B15:I15"/>
    <mergeCell ref="B16:I16"/>
    <mergeCell ref="B18:K18"/>
    <mergeCell ref="C19:J19"/>
    <mergeCell ref="C10:I10"/>
    <mergeCell ref="J10:K10"/>
    <mergeCell ref="C11:I11"/>
    <mergeCell ref="J11:K11"/>
    <mergeCell ref="C12:I12"/>
    <mergeCell ref="J12:K12"/>
    <mergeCell ref="C32:J32"/>
    <mergeCell ref="B133:J133"/>
    <mergeCell ref="B121:K121"/>
    <mergeCell ref="B25:K25"/>
    <mergeCell ref="B6:I6"/>
    <mergeCell ref="B7:K7"/>
    <mergeCell ref="C8:I8"/>
    <mergeCell ref="J8:K8"/>
    <mergeCell ref="C9:I9"/>
    <mergeCell ref="J9:K9"/>
    <mergeCell ref="C20:J20"/>
    <mergeCell ref="C28:J28"/>
    <mergeCell ref="C29:J29"/>
    <mergeCell ref="C30:J30"/>
    <mergeCell ref="C31:J31"/>
    <mergeCell ref="C33:J33"/>
    <mergeCell ref="B34:J34"/>
    <mergeCell ref="C21:J21"/>
    <mergeCell ref="C22:J22"/>
    <mergeCell ref="C23:J23"/>
    <mergeCell ref="C26:J26"/>
    <mergeCell ref="C27:J27"/>
    <mergeCell ref="B43:K43"/>
    <mergeCell ref="C46:I46"/>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B1:K134"/>
  <sheetViews>
    <sheetView showGridLines="0" workbookViewId="0">
      <selection activeCell="K16" sqref="K16"/>
    </sheetView>
  </sheetViews>
  <sheetFormatPr defaultRowHeight="15" x14ac:dyDescent="0.25"/>
  <cols>
    <col min="2" max="2" width="14.5703125" bestFit="1" customWidth="1"/>
    <col min="10" max="10" width="13.85546875" customWidth="1"/>
    <col min="11" max="11" width="36.140625" bestFit="1" customWidth="1"/>
  </cols>
  <sheetData>
    <row r="1" spans="2:11" ht="15.75" thickBot="1" x14ac:dyDescent="0.3"/>
    <row r="2" spans="2:11" ht="27" thickBot="1" x14ac:dyDescent="0.3">
      <c r="B2" s="135" t="s">
        <v>11</v>
      </c>
      <c r="C2" s="136"/>
      <c r="D2" s="136"/>
      <c r="E2" s="136"/>
      <c r="F2" s="136"/>
      <c r="G2" s="136"/>
      <c r="H2" s="136"/>
      <c r="I2" s="136"/>
      <c r="J2" s="136"/>
      <c r="K2" s="137"/>
    </row>
    <row r="3" spans="2:11" x14ac:dyDescent="0.25">
      <c r="B3" s="1"/>
      <c r="C3" s="1"/>
      <c r="D3" s="2"/>
      <c r="E3" s="2"/>
      <c r="F3" s="2"/>
      <c r="G3" s="2"/>
      <c r="H3" s="2"/>
      <c r="I3" s="2"/>
      <c r="J3" s="2"/>
      <c r="K3" s="2"/>
    </row>
    <row r="4" spans="2:11" x14ac:dyDescent="0.25">
      <c r="B4" s="72" t="s">
        <v>12</v>
      </c>
      <c r="C4" s="118" t="str">
        <f>Resumo!E4</f>
        <v>71000.013915/2024-17</v>
      </c>
      <c r="D4" s="118"/>
      <c r="E4" s="118"/>
      <c r="F4" s="118"/>
      <c r="G4" s="118"/>
      <c r="H4" s="118"/>
      <c r="I4" s="118"/>
      <c r="J4" s="118"/>
      <c r="K4" s="118"/>
    </row>
    <row r="5" spans="2:11" x14ac:dyDescent="0.25">
      <c r="B5" s="3" t="s">
        <v>13</v>
      </c>
      <c r="C5" s="118" t="str">
        <f>Resumo!E5</f>
        <v>550005-132/2025</v>
      </c>
      <c r="D5" s="118"/>
      <c r="E5" s="118"/>
      <c r="F5" s="118"/>
      <c r="G5" s="118"/>
      <c r="H5" s="118"/>
      <c r="I5" s="118"/>
      <c r="J5" s="118"/>
      <c r="K5" s="118"/>
    </row>
    <row r="6" spans="2:11" x14ac:dyDescent="0.25">
      <c r="B6" s="116"/>
      <c r="C6" s="116"/>
      <c r="D6" s="116"/>
      <c r="E6" s="116"/>
      <c r="F6" s="116"/>
      <c r="G6" s="116"/>
      <c r="H6" s="116"/>
      <c r="I6" s="116"/>
      <c r="J6" s="2"/>
      <c r="K6" s="2"/>
    </row>
    <row r="7" spans="2:11" x14ac:dyDescent="0.25">
      <c r="B7" s="117" t="s">
        <v>14</v>
      </c>
      <c r="C7" s="117"/>
      <c r="D7" s="117"/>
      <c r="E7" s="117"/>
      <c r="F7" s="117"/>
      <c r="G7" s="117"/>
      <c r="H7" s="117"/>
      <c r="I7" s="117"/>
      <c r="J7" s="117"/>
      <c r="K7" s="117"/>
    </row>
    <row r="8" spans="2:11" x14ac:dyDescent="0.25">
      <c r="B8" s="4" t="s">
        <v>5</v>
      </c>
      <c r="C8" s="118" t="s">
        <v>15</v>
      </c>
      <c r="D8" s="118"/>
      <c r="E8" s="118"/>
      <c r="F8" s="118"/>
      <c r="G8" s="118"/>
      <c r="H8" s="118"/>
      <c r="I8" s="118"/>
      <c r="J8" s="119"/>
      <c r="K8" s="120"/>
    </row>
    <row r="9" spans="2:11" x14ac:dyDescent="0.25">
      <c r="B9" s="4" t="s">
        <v>6</v>
      </c>
      <c r="C9" s="118" t="s">
        <v>16</v>
      </c>
      <c r="D9" s="118"/>
      <c r="E9" s="118"/>
      <c r="F9" s="118"/>
      <c r="G9" s="118"/>
      <c r="H9" s="118"/>
      <c r="I9" s="118"/>
      <c r="J9" s="120" t="str">
        <f>'Nota Explicatica'!E10</f>
        <v>Brasília/DF</v>
      </c>
      <c r="K9" s="120"/>
    </row>
    <row r="10" spans="2:11" x14ac:dyDescent="0.25">
      <c r="B10" s="4" t="s">
        <v>7</v>
      </c>
      <c r="C10" s="118" t="s">
        <v>18</v>
      </c>
      <c r="D10" s="118"/>
      <c r="E10" s="118"/>
      <c r="F10" s="118"/>
      <c r="G10" s="118"/>
      <c r="H10" s="118"/>
      <c r="I10" s="118"/>
      <c r="J10" s="120" t="str">
        <f>'Nota Explicatica'!E11</f>
        <v>DF000717/2025</v>
      </c>
      <c r="K10" s="120"/>
    </row>
    <row r="11" spans="2:11" x14ac:dyDescent="0.25">
      <c r="B11" s="4" t="s">
        <v>7</v>
      </c>
      <c r="C11" s="118" t="s">
        <v>19</v>
      </c>
      <c r="D11" s="118"/>
      <c r="E11" s="118"/>
      <c r="F11" s="118"/>
      <c r="G11" s="118"/>
      <c r="H11" s="118"/>
      <c r="I11" s="118"/>
      <c r="J11" s="120" t="str">
        <f>'Nota Explicatica'!E12</f>
        <v>2025/2026</v>
      </c>
      <c r="K11" s="120"/>
    </row>
    <row r="12" spans="2:11" x14ac:dyDescent="0.25">
      <c r="B12" s="4" t="s">
        <v>8</v>
      </c>
      <c r="C12" s="118" t="s">
        <v>20</v>
      </c>
      <c r="D12" s="118"/>
      <c r="E12" s="118"/>
      <c r="F12" s="118"/>
      <c r="G12" s="118"/>
      <c r="H12" s="118"/>
      <c r="I12" s="118"/>
      <c r="J12" s="120">
        <f>'Nota Explicatica'!E13</f>
        <v>12</v>
      </c>
      <c r="K12" s="120"/>
    </row>
    <row r="13" spans="2:11" x14ac:dyDescent="0.25">
      <c r="B13" s="5"/>
      <c r="C13" s="5"/>
      <c r="D13" s="2"/>
      <c r="E13" s="2"/>
      <c r="F13" s="2"/>
      <c r="G13" s="2"/>
      <c r="H13" s="2"/>
      <c r="I13" s="2"/>
      <c r="J13" s="2"/>
      <c r="K13" s="2"/>
    </row>
    <row r="14" spans="2:11" x14ac:dyDescent="0.25">
      <c r="B14" s="117" t="s">
        <v>21</v>
      </c>
      <c r="C14" s="117"/>
      <c r="D14" s="117"/>
      <c r="E14" s="117"/>
      <c r="F14" s="117"/>
      <c r="G14" s="117"/>
      <c r="H14" s="117"/>
      <c r="I14" s="117"/>
      <c r="J14" s="117"/>
      <c r="K14" s="117"/>
    </row>
    <row r="15" spans="2:11" ht="30" x14ac:dyDescent="0.25">
      <c r="B15" s="138" t="s">
        <v>22</v>
      </c>
      <c r="C15" s="138"/>
      <c r="D15" s="138"/>
      <c r="E15" s="138"/>
      <c r="F15" s="138"/>
      <c r="G15" s="138"/>
      <c r="H15" s="138"/>
      <c r="I15" s="138"/>
      <c r="J15" s="67" t="s">
        <v>23</v>
      </c>
      <c r="K15" s="67" t="s">
        <v>24</v>
      </c>
    </row>
    <row r="16" spans="2:11" ht="15.75" x14ac:dyDescent="0.25">
      <c r="B16" s="139" t="str">
        <f>Resumo!D8</f>
        <v>Desenvolvedor de Software - SENIOR</v>
      </c>
      <c r="C16" s="139"/>
      <c r="D16" s="139"/>
      <c r="E16" s="139"/>
      <c r="F16" s="139"/>
      <c r="G16" s="139"/>
      <c r="H16" s="139"/>
      <c r="I16" s="139"/>
      <c r="J16" s="6" t="s">
        <v>0</v>
      </c>
      <c r="K16" s="68">
        <f>Resumo!F8</f>
        <v>13</v>
      </c>
    </row>
    <row r="17" spans="2:11" x14ac:dyDescent="0.25">
      <c r="B17" s="7"/>
      <c r="C17" s="7"/>
      <c r="D17" s="7"/>
      <c r="E17" s="7"/>
      <c r="F17" s="7"/>
      <c r="G17" s="7"/>
      <c r="H17" s="7"/>
      <c r="I17" s="2"/>
      <c r="J17" s="2"/>
      <c r="K17" s="2"/>
    </row>
    <row r="18" spans="2:11" x14ac:dyDescent="0.25">
      <c r="B18" s="140" t="s">
        <v>25</v>
      </c>
      <c r="C18" s="140"/>
      <c r="D18" s="140"/>
      <c r="E18" s="140"/>
      <c r="F18" s="140"/>
      <c r="G18" s="140"/>
      <c r="H18" s="140"/>
      <c r="I18" s="140"/>
      <c r="J18" s="140"/>
      <c r="K18" s="140"/>
    </row>
    <row r="19" spans="2:11" x14ac:dyDescent="0.25">
      <c r="B19" s="11">
        <v>1</v>
      </c>
      <c r="C19" s="121" t="s">
        <v>26</v>
      </c>
      <c r="D19" s="121"/>
      <c r="E19" s="121"/>
      <c r="F19" s="121"/>
      <c r="G19" s="121"/>
      <c r="H19" s="121"/>
      <c r="I19" s="121"/>
      <c r="J19" s="121"/>
      <c r="K19" s="6" t="str">
        <f>B16</f>
        <v>Desenvolvedor de Software - SENIOR</v>
      </c>
    </row>
    <row r="20" spans="2:11" x14ac:dyDescent="0.25">
      <c r="B20" s="11">
        <v>2</v>
      </c>
      <c r="C20" s="121" t="s">
        <v>27</v>
      </c>
      <c r="D20" s="121"/>
      <c r="E20" s="121"/>
      <c r="F20" s="121"/>
      <c r="G20" s="121"/>
      <c r="H20" s="121"/>
      <c r="I20" s="121"/>
      <c r="J20" s="121"/>
      <c r="K20" s="69">
        <f>'Nota Explicatica'!E6</f>
        <v>15750</v>
      </c>
    </row>
    <row r="21" spans="2:11" ht="15.75" x14ac:dyDescent="0.25">
      <c r="B21" s="11">
        <v>3</v>
      </c>
      <c r="C21" s="121" t="s">
        <v>28</v>
      </c>
      <c r="D21" s="121"/>
      <c r="E21" s="121"/>
      <c r="F21" s="121"/>
      <c r="G21" s="121"/>
      <c r="H21" s="121"/>
      <c r="I21" s="121"/>
      <c r="J21" s="121"/>
      <c r="K21" s="83" t="str">
        <f>B16</f>
        <v>Desenvolvedor de Software - SENIOR</v>
      </c>
    </row>
    <row r="22" spans="2:11" x14ac:dyDescent="0.25">
      <c r="B22" s="11">
        <v>4</v>
      </c>
      <c r="C22" s="121" t="s">
        <v>29</v>
      </c>
      <c r="D22" s="121"/>
      <c r="E22" s="121"/>
      <c r="F22" s="121"/>
      <c r="G22" s="121"/>
      <c r="H22" s="121"/>
      <c r="I22" s="121"/>
      <c r="J22" s="121"/>
      <c r="K22" s="70">
        <v>45778</v>
      </c>
    </row>
    <row r="23" spans="2:11" x14ac:dyDescent="0.25">
      <c r="B23" s="11">
        <v>5</v>
      </c>
      <c r="C23" s="121" t="s">
        <v>30</v>
      </c>
      <c r="D23" s="121"/>
      <c r="E23" s="121"/>
      <c r="F23" s="121"/>
      <c r="G23" s="121"/>
      <c r="H23" s="121"/>
      <c r="I23" s="121"/>
      <c r="J23" s="121"/>
      <c r="K23" s="82">
        <f>K16</f>
        <v>13</v>
      </c>
    </row>
    <row r="24" spans="2:11" x14ac:dyDescent="0.25">
      <c r="B24" s="2"/>
      <c r="C24" s="2"/>
      <c r="D24" s="2"/>
      <c r="E24" s="2"/>
      <c r="F24" s="2"/>
      <c r="G24" s="2"/>
      <c r="H24" s="2"/>
      <c r="I24" s="2"/>
      <c r="J24" s="2"/>
      <c r="K24" s="2"/>
    </row>
    <row r="25" spans="2:11" ht="15.75" customHeight="1" thickBot="1" x14ac:dyDescent="0.3">
      <c r="B25" s="115" t="s">
        <v>31</v>
      </c>
      <c r="C25" s="115"/>
      <c r="D25" s="115"/>
      <c r="E25" s="115"/>
      <c r="F25" s="115"/>
      <c r="G25" s="115"/>
      <c r="H25" s="115"/>
      <c r="I25" s="115"/>
      <c r="J25" s="115"/>
      <c r="K25" s="115"/>
    </row>
    <row r="26" spans="2:11" ht="15.75" thickBot="1" x14ac:dyDescent="0.3">
      <c r="B26" s="9" t="s">
        <v>32</v>
      </c>
      <c r="C26" s="124" t="s">
        <v>33</v>
      </c>
      <c r="D26" s="125"/>
      <c r="E26" s="125"/>
      <c r="F26" s="125"/>
      <c r="G26" s="125"/>
      <c r="H26" s="125"/>
      <c r="I26" s="125"/>
      <c r="J26" s="126"/>
      <c r="K26" s="10" t="s">
        <v>34</v>
      </c>
    </row>
    <row r="27" spans="2:11" x14ac:dyDescent="0.25">
      <c r="B27" s="87" t="s">
        <v>5</v>
      </c>
      <c r="C27" s="127" t="s">
        <v>35</v>
      </c>
      <c r="D27" s="128"/>
      <c r="E27" s="128"/>
      <c r="F27" s="128"/>
      <c r="G27" s="128"/>
      <c r="H27" s="128"/>
      <c r="I27" s="128"/>
      <c r="J27" s="128"/>
      <c r="K27" s="48">
        <f>K20</f>
        <v>15750</v>
      </c>
    </row>
    <row r="28" spans="2:11" x14ac:dyDescent="0.25">
      <c r="B28" s="88" t="s">
        <v>6</v>
      </c>
      <c r="C28" s="108" t="s">
        <v>36</v>
      </c>
      <c r="D28" s="109"/>
      <c r="E28" s="109"/>
      <c r="F28" s="109"/>
      <c r="G28" s="109"/>
      <c r="H28" s="109"/>
      <c r="I28" s="109"/>
      <c r="J28" s="109"/>
      <c r="K28" s="89"/>
    </row>
    <row r="29" spans="2:11" x14ac:dyDescent="0.25">
      <c r="B29" s="88" t="s">
        <v>7</v>
      </c>
      <c r="C29" s="108" t="s">
        <v>37</v>
      </c>
      <c r="D29" s="109"/>
      <c r="E29" s="109"/>
      <c r="F29" s="109"/>
      <c r="G29" s="109"/>
      <c r="H29" s="109"/>
      <c r="I29" s="109"/>
      <c r="J29" s="109"/>
      <c r="K29" s="89"/>
    </row>
    <row r="30" spans="2:11" x14ac:dyDescent="0.25">
      <c r="B30" s="88" t="s">
        <v>8</v>
      </c>
      <c r="C30" s="108" t="s">
        <v>38</v>
      </c>
      <c r="D30" s="109"/>
      <c r="E30" s="109"/>
      <c r="F30" s="109"/>
      <c r="G30" s="109"/>
      <c r="H30" s="109"/>
      <c r="I30" s="109"/>
      <c r="J30" s="109"/>
      <c r="K30" s="89"/>
    </row>
    <row r="31" spans="2:11" x14ac:dyDescent="0.25">
      <c r="B31" s="88" t="s">
        <v>9</v>
      </c>
      <c r="C31" s="108" t="s">
        <v>39</v>
      </c>
      <c r="D31" s="109"/>
      <c r="E31" s="109"/>
      <c r="F31" s="109"/>
      <c r="G31" s="109"/>
      <c r="H31" s="109"/>
      <c r="I31" s="109"/>
      <c r="J31" s="109"/>
      <c r="K31" s="89"/>
    </row>
    <row r="32" spans="2:11" x14ac:dyDescent="0.25">
      <c r="B32" s="88" t="s">
        <v>10</v>
      </c>
      <c r="C32" s="108" t="s">
        <v>146</v>
      </c>
      <c r="D32" s="109"/>
      <c r="E32" s="109"/>
      <c r="F32" s="109"/>
      <c r="G32" s="109"/>
      <c r="H32" s="109"/>
      <c r="I32" s="109"/>
      <c r="J32" s="109"/>
      <c r="K32" s="89"/>
    </row>
    <row r="33" spans="2:11" ht="15.75" thickBot="1" x14ac:dyDescent="0.3">
      <c r="B33" s="88" t="s">
        <v>57</v>
      </c>
      <c r="C33" s="108" t="s">
        <v>172</v>
      </c>
      <c r="D33" s="109"/>
      <c r="E33" s="109"/>
      <c r="F33" s="109"/>
      <c r="G33" s="109"/>
      <c r="H33" s="109"/>
      <c r="I33" s="109"/>
      <c r="J33" s="109"/>
      <c r="K33" s="89"/>
    </row>
    <row r="34" spans="2:11" ht="15.75" thickBot="1" x14ac:dyDescent="0.3">
      <c r="B34" s="122" t="s">
        <v>40</v>
      </c>
      <c r="C34" s="123"/>
      <c r="D34" s="123"/>
      <c r="E34" s="123"/>
      <c r="F34" s="123"/>
      <c r="G34" s="123"/>
      <c r="H34" s="123"/>
      <c r="I34" s="123"/>
      <c r="J34" s="123"/>
      <c r="K34" s="12">
        <f>SUM(K27:K33)</f>
        <v>15750</v>
      </c>
    </row>
    <row r="35" spans="2:11" x14ac:dyDescent="0.25">
      <c r="B35" s="2"/>
      <c r="C35" s="2"/>
      <c r="D35" s="2"/>
      <c r="E35" s="2"/>
      <c r="F35" s="2"/>
      <c r="G35" s="2"/>
      <c r="H35" s="2"/>
      <c r="I35" s="2"/>
      <c r="J35" s="2"/>
      <c r="K35" s="2"/>
    </row>
    <row r="36" spans="2:11" ht="15.75" thickBot="1" x14ac:dyDescent="0.3">
      <c r="B36" s="141" t="s">
        <v>41</v>
      </c>
      <c r="C36" s="141"/>
      <c r="D36" s="141"/>
      <c r="E36" s="141"/>
      <c r="F36" s="141"/>
      <c r="G36" s="141"/>
      <c r="H36" s="141"/>
      <c r="I36" s="141"/>
      <c r="J36" s="141"/>
      <c r="K36" s="141"/>
    </row>
    <row r="37" spans="2:11" ht="15.75" thickBot="1" x14ac:dyDescent="0.3">
      <c r="B37" s="142" t="s">
        <v>42</v>
      </c>
      <c r="C37" s="143"/>
      <c r="D37" s="143"/>
      <c r="E37" s="143"/>
      <c r="F37" s="143"/>
      <c r="G37" s="143"/>
      <c r="H37" s="143"/>
      <c r="I37" s="143"/>
      <c r="J37" s="143"/>
      <c r="K37" s="144"/>
    </row>
    <row r="38" spans="2:11" ht="30" x14ac:dyDescent="0.25">
      <c r="B38" s="13" t="s">
        <v>43</v>
      </c>
      <c r="C38" s="145" t="s">
        <v>44</v>
      </c>
      <c r="D38" s="146"/>
      <c r="E38" s="146"/>
      <c r="F38" s="146"/>
      <c r="G38" s="146"/>
      <c r="H38" s="146"/>
      <c r="I38" s="147"/>
      <c r="J38" s="14" t="s">
        <v>45</v>
      </c>
      <c r="K38" s="15" t="s">
        <v>34</v>
      </c>
    </row>
    <row r="39" spans="2:11" x14ac:dyDescent="0.25">
      <c r="B39" s="16" t="s">
        <v>5</v>
      </c>
      <c r="C39" s="132" t="s">
        <v>46</v>
      </c>
      <c r="D39" s="133"/>
      <c r="E39" s="133"/>
      <c r="F39" s="133"/>
      <c r="G39" s="133"/>
      <c r="H39" s="133"/>
      <c r="I39" s="134"/>
      <c r="J39" s="17">
        <v>8.3299999999999999E-2</v>
      </c>
      <c r="K39" s="18">
        <f>J39*K34</f>
        <v>1311.9749999999999</v>
      </c>
    </row>
    <row r="40" spans="2:11" ht="15.75" thickBot="1" x14ac:dyDescent="0.3">
      <c r="B40" s="19" t="s">
        <v>6</v>
      </c>
      <c r="C40" s="148" t="s">
        <v>47</v>
      </c>
      <c r="D40" s="149"/>
      <c r="E40" s="149"/>
      <c r="F40" s="149"/>
      <c r="G40" s="149"/>
      <c r="H40" s="149"/>
      <c r="I40" s="150"/>
      <c r="J40" s="20">
        <v>0.121</v>
      </c>
      <c r="K40" s="21">
        <f>J40*K34</f>
        <v>1905.75</v>
      </c>
    </row>
    <row r="41" spans="2:11" ht="15.75" thickBot="1" x14ac:dyDescent="0.3">
      <c r="B41" s="151" t="s">
        <v>48</v>
      </c>
      <c r="C41" s="152"/>
      <c r="D41" s="152"/>
      <c r="E41" s="152"/>
      <c r="F41" s="152"/>
      <c r="G41" s="152"/>
      <c r="H41" s="152"/>
      <c r="I41" s="152"/>
      <c r="J41" s="152"/>
      <c r="K41" s="12">
        <f>SUM(K39:K40)</f>
        <v>3217.7249999999999</v>
      </c>
    </row>
    <row r="42" spans="2:11" ht="15.75" thickBot="1" x14ac:dyDescent="0.3">
      <c r="B42" s="2"/>
      <c r="C42" s="2"/>
      <c r="D42" s="2"/>
      <c r="E42" s="2"/>
      <c r="F42" s="2"/>
      <c r="G42" s="2"/>
      <c r="H42" s="2"/>
      <c r="I42" s="2"/>
      <c r="J42" s="2"/>
      <c r="K42" s="2"/>
    </row>
    <row r="43" spans="2:11" ht="15.75" thickBot="1" x14ac:dyDescent="0.3">
      <c r="B43" s="129" t="s">
        <v>49</v>
      </c>
      <c r="C43" s="130"/>
      <c r="D43" s="130"/>
      <c r="E43" s="130"/>
      <c r="F43" s="130"/>
      <c r="G43" s="130"/>
      <c r="H43" s="130"/>
      <c r="I43" s="130"/>
      <c r="J43" s="130"/>
      <c r="K43" s="131"/>
    </row>
    <row r="44" spans="2:11" ht="30.75" thickBot="1" x14ac:dyDescent="0.3">
      <c r="B44" s="22" t="s">
        <v>50</v>
      </c>
      <c r="C44" s="156" t="s">
        <v>51</v>
      </c>
      <c r="D44" s="123"/>
      <c r="E44" s="123"/>
      <c r="F44" s="123"/>
      <c r="G44" s="123"/>
      <c r="H44" s="123"/>
      <c r="I44" s="157"/>
      <c r="J44" s="23" t="s">
        <v>45</v>
      </c>
      <c r="K44" s="24" t="s">
        <v>34</v>
      </c>
    </row>
    <row r="45" spans="2:11" x14ac:dyDescent="0.25">
      <c r="B45" s="25" t="s">
        <v>5</v>
      </c>
      <c r="C45" s="153" t="s">
        <v>52</v>
      </c>
      <c r="D45" s="154"/>
      <c r="E45" s="154"/>
      <c r="F45" s="154"/>
      <c r="G45" s="154"/>
      <c r="H45" s="154"/>
      <c r="I45" s="155"/>
      <c r="J45" s="26">
        <v>0.2</v>
      </c>
      <c r="K45" s="27">
        <f>(K34+K41)*J45</f>
        <v>3793.5450000000001</v>
      </c>
    </row>
    <row r="46" spans="2:11" x14ac:dyDescent="0.25">
      <c r="B46" s="16" t="s">
        <v>6</v>
      </c>
      <c r="C46" s="132" t="s">
        <v>53</v>
      </c>
      <c r="D46" s="133"/>
      <c r="E46" s="133"/>
      <c r="F46" s="133"/>
      <c r="G46" s="133"/>
      <c r="H46" s="133"/>
      <c r="I46" s="134"/>
      <c r="J46" s="28">
        <v>2.5000000000000001E-2</v>
      </c>
      <c r="K46" s="18">
        <f>(K34+K41)*J46</f>
        <v>474.19312500000001</v>
      </c>
    </row>
    <row r="47" spans="2:11" x14ac:dyDescent="0.25">
      <c r="B47" s="16" t="s">
        <v>7</v>
      </c>
      <c r="C47" s="132" t="s">
        <v>139</v>
      </c>
      <c r="D47" s="133"/>
      <c r="E47" s="133"/>
      <c r="F47" s="133"/>
      <c r="G47" s="133"/>
      <c r="H47" s="133"/>
      <c r="I47" s="134"/>
      <c r="J47" s="64">
        <v>0.03</v>
      </c>
      <c r="K47" s="18">
        <f>(K34+K41)*J47</f>
        <v>569.03174999999999</v>
      </c>
    </row>
    <row r="48" spans="2:11" x14ac:dyDescent="0.25">
      <c r="B48" s="16" t="s">
        <v>8</v>
      </c>
      <c r="C48" s="132" t="s">
        <v>54</v>
      </c>
      <c r="D48" s="133"/>
      <c r="E48" s="133"/>
      <c r="F48" s="133"/>
      <c r="G48" s="133"/>
      <c r="H48" s="133"/>
      <c r="I48" s="134"/>
      <c r="J48" s="28">
        <v>1.4999999999999999E-2</v>
      </c>
      <c r="K48" s="18">
        <f>(K34+K41)*J48</f>
        <v>284.51587499999999</v>
      </c>
    </row>
    <row r="49" spans="2:11" x14ac:dyDescent="0.25">
      <c r="B49" s="16" t="s">
        <v>9</v>
      </c>
      <c r="C49" s="132" t="s">
        <v>55</v>
      </c>
      <c r="D49" s="133"/>
      <c r="E49" s="133"/>
      <c r="F49" s="133"/>
      <c r="G49" s="133"/>
      <c r="H49" s="133"/>
      <c r="I49" s="134"/>
      <c r="J49" s="28">
        <v>0.01</v>
      </c>
      <c r="K49" s="18">
        <f>(K34+K41)*J49</f>
        <v>189.67724999999999</v>
      </c>
    </row>
    <row r="50" spans="2:11" x14ac:dyDescent="0.25">
      <c r="B50" s="16" t="s">
        <v>10</v>
      </c>
      <c r="C50" s="132" t="s">
        <v>56</v>
      </c>
      <c r="D50" s="133"/>
      <c r="E50" s="133"/>
      <c r="F50" s="133"/>
      <c r="G50" s="133"/>
      <c r="H50" s="133"/>
      <c r="I50" s="134"/>
      <c r="J50" s="28">
        <v>6.0000000000000001E-3</v>
      </c>
      <c r="K50" s="18">
        <f>(K34+K41)*J50</f>
        <v>113.80634999999999</v>
      </c>
    </row>
    <row r="51" spans="2:11" x14ac:dyDescent="0.25">
      <c r="B51" s="16" t="s">
        <v>57</v>
      </c>
      <c r="C51" s="132" t="s">
        <v>58</v>
      </c>
      <c r="D51" s="133"/>
      <c r="E51" s="133"/>
      <c r="F51" s="133"/>
      <c r="G51" s="133"/>
      <c r="H51" s="133"/>
      <c r="I51" s="134"/>
      <c r="J51" s="28">
        <v>2E-3</v>
      </c>
      <c r="K51" s="18">
        <f>(K34+K41)*J51</f>
        <v>37.935449999999996</v>
      </c>
    </row>
    <row r="52" spans="2:11" ht="15.75" thickBot="1" x14ac:dyDescent="0.3">
      <c r="B52" s="19" t="s">
        <v>59</v>
      </c>
      <c r="C52" s="148" t="s">
        <v>60</v>
      </c>
      <c r="D52" s="149"/>
      <c r="E52" s="149"/>
      <c r="F52" s="149"/>
      <c r="G52" s="149"/>
      <c r="H52" s="149"/>
      <c r="I52" s="150"/>
      <c r="J52" s="29">
        <v>0.08</v>
      </c>
      <c r="K52" s="21">
        <f>(K34+K41)*J52</f>
        <v>1517.4179999999999</v>
      </c>
    </row>
    <row r="53" spans="2:11" ht="15.75" thickBot="1" x14ac:dyDescent="0.3">
      <c r="B53" s="122" t="s">
        <v>48</v>
      </c>
      <c r="C53" s="123"/>
      <c r="D53" s="123"/>
      <c r="E53" s="123"/>
      <c r="F53" s="123"/>
      <c r="G53" s="123"/>
      <c r="H53" s="123"/>
      <c r="I53" s="157"/>
      <c r="J53" s="30">
        <f>SUM(J45:J52)</f>
        <v>0.36800000000000005</v>
      </c>
      <c r="K53" s="12">
        <f>SUM(K45:K52)</f>
        <v>6980.1227999999992</v>
      </c>
    </row>
    <row r="54" spans="2:11" ht="15.75" thickBot="1" x14ac:dyDescent="0.3">
      <c r="B54" s="142" t="s">
        <v>138</v>
      </c>
      <c r="C54" s="143"/>
      <c r="D54" s="143"/>
      <c r="E54" s="143"/>
      <c r="F54" s="143"/>
      <c r="G54" s="143"/>
      <c r="H54" s="143"/>
      <c r="I54" s="143"/>
      <c r="J54" s="143"/>
      <c r="K54" s="144"/>
    </row>
    <row r="55" spans="2:11" x14ac:dyDescent="0.25">
      <c r="B55" s="2"/>
      <c r="C55" s="2"/>
      <c r="D55" s="2"/>
      <c r="E55" s="2"/>
      <c r="F55" s="2"/>
      <c r="G55" s="2"/>
      <c r="H55" s="2"/>
      <c r="I55" s="2"/>
      <c r="J55" s="2"/>
      <c r="K55" s="2"/>
    </row>
    <row r="56" spans="2:11" ht="15.75" thickBot="1" x14ac:dyDescent="0.3">
      <c r="B56" s="141" t="s">
        <v>61</v>
      </c>
      <c r="C56" s="141"/>
      <c r="D56" s="141"/>
      <c r="E56" s="141"/>
      <c r="F56" s="141"/>
      <c r="G56" s="141"/>
      <c r="H56" s="141"/>
      <c r="I56" s="141"/>
      <c r="J56" s="141"/>
      <c r="K56" s="141"/>
    </row>
    <row r="57" spans="2:11" x14ac:dyDescent="0.25">
      <c r="B57" s="31" t="s">
        <v>62</v>
      </c>
      <c r="C57" s="158" t="s">
        <v>63</v>
      </c>
      <c r="D57" s="158"/>
      <c r="E57" s="158"/>
      <c r="F57" s="158"/>
      <c r="G57" s="158"/>
      <c r="H57" s="158"/>
      <c r="I57" s="158"/>
      <c r="J57" s="158"/>
      <c r="K57" s="32" t="s">
        <v>34</v>
      </c>
    </row>
    <row r="58" spans="2:11" x14ac:dyDescent="0.25">
      <c r="B58" s="16" t="s">
        <v>5</v>
      </c>
      <c r="C58" s="132" t="s">
        <v>164</v>
      </c>
      <c r="D58" s="133"/>
      <c r="E58" s="133"/>
      <c r="F58" s="133"/>
      <c r="G58" s="133"/>
      <c r="H58" s="133"/>
      <c r="I58" s="133"/>
      <c r="J58" s="134"/>
      <c r="K58" s="18">
        <f>'Nota Explicatica'!E32</f>
        <v>242</v>
      </c>
    </row>
    <row r="59" spans="2:11" ht="15" customHeight="1" x14ac:dyDescent="0.25">
      <c r="B59" s="16" t="s">
        <v>6</v>
      </c>
      <c r="C59" s="132" t="s">
        <v>148</v>
      </c>
      <c r="D59" s="133"/>
      <c r="E59" s="133"/>
      <c r="F59" s="133"/>
      <c r="G59" s="133"/>
      <c r="H59" s="133"/>
      <c r="I59" s="133"/>
      <c r="J59" s="134"/>
      <c r="K59" s="18">
        <f>'Nota Explicatica'!E33</f>
        <v>858</v>
      </c>
    </row>
    <row r="60" spans="2:11" ht="15" customHeight="1" x14ac:dyDescent="0.25">
      <c r="B60" s="16" t="s">
        <v>7</v>
      </c>
      <c r="C60" s="132" t="s">
        <v>181</v>
      </c>
      <c r="D60" s="133"/>
      <c r="E60" s="133"/>
      <c r="F60" s="133"/>
      <c r="G60" s="133"/>
      <c r="H60" s="133"/>
      <c r="I60" s="133"/>
      <c r="J60" s="134"/>
      <c r="K60" s="8">
        <f>'Nota Explicatica'!E34</f>
        <v>0</v>
      </c>
    </row>
    <row r="61" spans="2:11" ht="15" customHeight="1" x14ac:dyDescent="0.25">
      <c r="B61" s="16" t="s">
        <v>8</v>
      </c>
      <c r="C61" s="132" t="s">
        <v>174</v>
      </c>
      <c r="D61" s="133"/>
      <c r="E61" s="133"/>
      <c r="F61" s="133"/>
      <c r="G61" s="133"/>
      <c r="H61" s="133"/>
      <c r="I61" s="133"/>
      <c r="J61" s="134"/>
      <c r="K61" s="33">
        <f>'Nota Explicatica'!E35</f>
        <v>0</v>
      </c>
    </row>
    <row r="62" spans="2:11" ht="15" customHeight="1" x14ac:dyDescent="0.25">
      <c r="B62" s="16" t="s">
        <v>9</v>
      </c>
      <c r="C62" s="132" t="s">
        <v>171</v>
      </c>
      <c r="D62" s="133"/>
      <c r="E62" s="133"/>
      <c r="F62" s="133"/>
      <c r="G62" s="133"/>
      <c r="H62" s="133"/>
      <c r="I62" s="133"/>
      <c r="J62" s="134"/>
      <c r="K62" s="8">
        <f>'Nota Explicatica'!E36</f>
        <v>0</v>
      </c>
    </row>
    <row r="63" spans="2:11" ht="15.75" customHeight="1" thickBot="1" x14ac:dyDescent="0.3">
      <c r="B63" s="16" t="s">
        <v>10</v>
      </c>
      <c r="C63" s="132" t="s">
        <v>175</v>
      </c>
      <c r="D63" s="133"/>
      <c r="E63" s="133"/>
      <c r="F63" s="133"/>
      <c r="G63" s="133"/>
      <c r="H63" s="133"/>
      <c r="I63" s="133"/>
      <c r="J63" s="134"/>
      <c r="K63" s="34">
        <f>'Nota Explicatica'!E37</f>
        <v>0</v>
      </c>
    </row>
    <row r="64" spans="2:11" ht="15.75" thickBot="1" x14ac:dyDescent="0.3">
      <c r="B64" s="151" t="s">
        <v>48</v>
      </c>
      <c r="C64" s="152"/>
      <c r="D64" s="152"/>
      <c r="E64" s="152"/>
      <c r="F64" s="152"/>
      <c r="G64" s="152"/>
      <c r="H64" s="152"/>
      <c r="I64" s="152"/>
      <c r="J64" s="152"/>
      <c r="K64" s="12">
        <f>SUM(K58:K63)</f>
        <v>1100</v>
      </c>
    </row>
    <row r="65" spans="2:11" x14ac:dyDescent="0.25">
      <c r="B65" s="2"/>
      <c r="C65" s="2"/>
      <c r="D65" s="2"/>
      <c r="E65" s="2"/>
      <c r="F65" s="2"/>
      <c r="G65" s="2"/>
      <c r="H65" s="2"/>
      <c r="I65" s="2"/>
      <c r="J65" s="2"/>
      <c r="K65" s="2"/>
    </row>
    <row r="66" spans="2:11" ht="15.75" thickBot="1" x14ac:dyDescent="0.3">
      <c r="B66" s="141" t="s">
        <v>64</v>
      </c>
      <c r="C66" s="141"/>
      <c r="D66" s="141"/>
      <c r="E66" s="141"/>
      <c r="F66" s="141"/>
      <c r="G66" s="141"/>
      <c r="H66" s="141"/>
      <c r="I66" s="141"/>
      <c r="J66" s="141"/>
      <c r="K66" s="141"/>
    </row>
    <row r="67" spans="2:11" x14ac:dyDescent="0.25">
      <c r="B67" s="31">
        <v>2</v>
      </c>
      <c r="C67" s="158" t="s">
        <v>65</v>
      </c>
      <c r="D67" s="158"/>
      <c r="E67" s="158"/>
      <c r="F67" s="158"/>
      <c r="G67" s="158"/>
      <c r="H67" s="158"/>
      <c r="I67" s="158"/>
      <c r="J67" s="158"/>
      <c r="K67" s="32" t="s">
        <v>34</v>
      </c>
    </row>
    <row r="68" spans="2:11" x14ac:dyDescent="0.25">
      <c r="B68" s="16" t="s">
        <v>43</v>
      </c>
      <c r="C68" s="118" t="s">
        <v>44</v>
      </c>
      <c r="D68" s="118"/>
      <c r="E68" s="118"/>
      <c r="F68" s="118"/>
      <c r="G68" s="118"/>
      <c r="H68" s="118"/>
      <c r="I68" s="118"/>
      <c r="J68" s="118"/>
      <c r="K68" s="18">
        <f>K41</f>
        <v>3217.7249999999999</v>
      </c>
    </row>
    <row r="69" spans="2:11" x14ac:dyDescent="0.25">
      <c r="B69" s="16" t="s">
        <v>50</v>
      </c>
      <c r="C69" s="118" t="s">
        <v>51</v>
      </c>
      <c r="D69" s="118"/>
      <c r="E69" s="118"/>
      <c r="F69" s="118"/>
      <c r="G69" s="118"/>
      <c r="H69" s="118"/>
      <c r="I69" s="118"/>
      <c r="J69" s="118"/>
      <c r="K69" s="18">
        <f>K53</f>
        <v>6980.1227999999992</v>
      </c>
    </row>
    <row r="70" spans="2:11" ht="15.75" thickBot="1" x14ac:dyDescent="0.3">
      <c r="B70" s="19" t="s">
        <v>62</v>
      </c>
      <c r="C70" s="160" t="s">
        <v>63</v>
      </c>
      <c r="D70" s="160"/>
      <c r="E70" s="160"/>
      <c r="F70" s="160"/>
      <c r="G70" s="160"/>
      <c r="H70" s="160"/>
      <c r="I70" s="160"/>
      <c r="J70" s="160"/>
      <c r="K70" s="21">
        <f>K64</f>
        <v>1100</v>
      </c>
    </row>
    <row r="71" spans="2:11" ht="15.75" thickBot="1" x14ac:dyDescent="0.3">
      <c r="B71" s="122" t="s">
        <v>48</v>
      </c>
      <c r="C71" s="123"/>
      <c r="D71" s="123"/>
      <c r="E71" s="123"/>
      <c r="F71" s="123"/>
      <c r="G71" s="123"/>
      <c r="H71" s="123"/>
      <c r="I71" s="123"/>
      <c r="J71" s="157"/>
      <c r="K71" s="12">
        <f>SUM(K68:K70)</f>
        <v>11297.8478</v>
      </c>
    </row>
    <row r="72" spans="2:11" x14ac:dyDescent="0.25">
      <c r="B72" s="2"/>
      <c r="C72" s="2"/>
      <c r="D72" s="2"/>
      <c r="E72" s="2"/>
      <c r="F72" s="2"/>
      <c r="G72" s="2"/>
      <c r="H72" s="2"/>
      <c r="I72" s="2"/>
      <c r="J72" s="2"/>
      <c r="K72" s="2"/>
    </row>
    <row r="73" spans="2:11" ht="15.75" thickBot="1" x14ac:dyDescent="0.3">
      <c r="B73" s="141" t="s">
        <v>66</v>
      </c>
      <c r="C73" s="141"/>
      <c r="D73" s="141"/>
      <c r="E73" s="141"/>
      <c r="F73" s="141"/>
      <c r="G73" s="141"/>
      <c r="H73" s="141"/>
      <c r="I73" s="141"/>
      <c r="J73" s="141"/>
      <c r="K73" s="141"/>
    </row>
    <row r="74" spans="2:11" ht="30.75" thickBot="1" x14ac:dyDescent="0.3">
      <c r="B74" s="22">
        <v>3</v>
      </c>
      <c r="C74" s="156" t="s">
        <v>67</v>
      </c>
      <c r="D74" s="123"/>
      <c r="E74" s="123"/>
      <c r="F74" s="123"/>
      <c r="G74" s="123"/>
      <c r="H74" s="123"/>
      <c r="I74" s="157"/>
      <c r="J74" s="23" t="s">
        <v>45</v>
      </c>
      <c r="K74" s="24" t="s">
        <v>34</v>
      </c>
    </row>
    <row r="75" spans="2:11" ht="15" customHeight="1" x14ac:dyDescent="0.25">
      <c r="B75" s="25" t="s">
        <v>5</v>
      </c>
      <c r="C75" s="159" t="s">
        <v>68</v>
      </c>
      <c r="D75" s="159"/>
      <c r="E75" s="159"/>
      <c r="F75" s="159"/>
      <c r="G75" s="159"/>
      <c r="H75" s="159"/>
      <c r="I75" s="159"/>
      <c r="J75" s="62">
        <f>'Nota Explicatica'!E39</f>
        <v>4.5833333333333334E-3</v>
      </c>
      <c r="K75" s="27">
        <f>($K$34+$K$71)*J75</f>
        <v>123.96930241666666</v>
      </c>
    </row>
    <row r="76" spans="2:11" ht="15" customHeight="1" x14ac:dyDescent="0.25">
      <c r="B76" s="16" t="s">
        <v>6</v>
      </c>
      <c r="C76" s="118" t="s">
        <v>69</v>
      </c>
      <c r="D76" s="118"/>
      <c r="E76" s="118"/>
      <c r="F76" s="118"/>
      <c r="G76" s="118"/>
      <c r="H76" s="118"/>
      <c r="I76" s="118"/>
      <c r="J76" s="62">
        <f>'Nota Explicatica'!E40</f>
        <v>3.6666666666666667E-4</v>
      </c>
      <c r="K76" s="27">
        <f>($K$34+$K$71)*J76</f>
        <v>9.9175441933333328</v>
      </c>
    </row>
    <row r="77" spans="2:11" ht="15" customHeight="1" x14ac:dyDescent="0.25">
      <c r="B77" s="16" t="s">
        <v>7</v>
      </c>
      <c r="C77" s="118" t="s">
        <v>70</v>
      </c>
      <c r="D77" s="118"/>
      <c r="E77" s="118"/>
      <c r="F77" s="118"/>
      <c r="G77" s="118"/>
      <c r="H77" s="118"/>
      <c r="I77" s="118"/>
      <c r="J77" s="62">
        <f>'Nota Explicatica'!E41</f>
        <v>1.9444444444444445E-2</v>
      </c>
      <c r="K77" s="27">
        <f>($K$34+$K$71)*J77</f>
        <v>525.93037388888888</v>
      </c>
    </row>
    <row r="78" spans="2:11" ht="15" customHeight="1" x14ac:dyDescent="0.25">
      <c r="B78" s="16" t="s">
        <v>8</v>
      </c>
      <c r="C78" s="118" t="s">
        <v>71</v>
      </c>
      <c r="D78" s="118"/>
      <c r="E78" s="118"/>
      <c r="F78" s="118"/>
      <c r="G78" s="118"/>
      <c r="H78" s="118"/>
      <c r="I78" s="118"/>
      <c r="J78" s="62">
        <f>'Nota Explicatica'!E42</f>
        <v>7.1555555555555565E-3</v>
      </c>
      <c r="K78" s="27">
        <f>($K$34+$K$71)*J78</f>
        <v>193.54237759111112</v>
      </c>
    </row>
    <row r="79" spans="2:11" ht="15.75" customHeight="1" thickBot="1" x14ac:dyDescent="0.3">
      <c r="B79" s="19" t="s">
        <v>9</v>
      </c>
      <c r="C79" s="160" t="s">
        <v>179</v>
      </c>
      <c r="D79" s="160"/>
      <c r="E79" s="160"/>
      <c r="F79" s="160"/>
      <c r="G79" s="160"/>
      <c r="H79" s="160"/>
      <c r="I79" s="160"/>
      <c r="J79" s="62">
        <f>'Nota Explicatica'!E43</f>
        <v>0.04</v>
      </c>
      <c r="K79" s="27">
        <f>($K$34+$K$71)*J79</f>
        <v>1081.913912</v>
      </c>
    </row>
    <row r="80" spans="2:11" ht="15.75" thickBot="1" x14ac:dyDescent="0.3">
      <c r="B80" s="122" t="s">
        <v>48</v>
      </c>
      <c r="C80" s="123"/>
      <c r="D80" s="123"/>
      <c r="E80" s="123"/>
      <c r="F80" s="123"/>
      <c r="G80" s="123"/>
      <c r="H80" s="123"/>
      <c r="I80" s="157"/>
      <c r="J80" s="35">
        <f>SUM(J75:J79)</f>
        <v>7.1550000000000002E-2</v>
      </c>
      <c r="K80" s="12">
        <f>SUM(K75:K79)</f>
        <v>1935.2735100899999</v>
      </c>
    </row>
    <row r="81" spans="2:11" x14ac:dyDescent="0.25">
      <c r="B81" s="2"/>
      <c r="C81" s="2"/>
      <c r="D81" s="2"/>
      <c r="E81" s="2"/>
      <c r="F81" s="2"/>
      <c r="G81" s="2"/>
      <c r="H81" s="2"/>
      <c r="I81" s="2"/>
      <c r="J81" s="2"/>
      <c r="K81" s="2"/>
    </row>
    <row r="82" spans="2:11" ht="15.75" thickBot="1" x14ac:dyDescent="0.3">
      <c r="B82" s="141" t="s">
        <v>72</v>
      </c>
      <c r="C82" s="141"/>
      <c r="D82" s="141"/>
      <c r="E82" s="141"/>
      <c r="F82" s="141"/>
      <c r="G82" s="141"/>
      <c r="H82" s="141"/>
      <c r="I82" s="141"/>
      <c r="J82" s="141"/>
      <c r="K82" s="141"/>
    </row>
    <row r="83" spans="2:11" x14ac:dyDescent="0.25">
      <c r="B83" s="161" t="s">
        <v>73</v>
      </c>
      <c r="C83" s="163" t="s">
        <v>74</v>
      </c>
      <c r="D83" s="164"/>
      <c r="E83" s="164"/>
      <c r="F83" s="164"/>
      <c r="G83" s="164"/>
      <c r="H83" s="164"/>
      <c r="I83" s="165"/>
      <c r="J83" s="169" t="s">
        <v>45</v>
      </c>
      <c r="K83" s="171" t="s">
        <v>34</v>
      </c>
    </row>
    <row r="84" spans="2:11" ht="15.75" thickBot="1" x14ac:dyDescent="0.3">
      <c r="B84" s="162"/>
      <c r="C84" s="166"/>
      <c r="D84" s="167"/>
      <c r="E84" s="167"/>
      <c r="F84" s="167"/>
      <c r="G84" s="167"/>
      <c r="H84" s="167"/>
      <c r="I84" s="168"/>
      <c r="J84" s="170"/>
      <c r="K84" s="172"/>
    </row>
    <row r="85" spans="2:11" x14ac:dyDescent="0.25">
      <c r="B85" s="25" t="s">
        <v>5</v>
      </c>
      <c r="C85" s="153" t="s">
        <v>75</v>
      </c>
      <c r="D85" s="154"/>
      <c r="E85" s="154"/>
      <c r="F85" s="154"/>
      <c r="G85" s="154"/>
      <c r="H85" s="154"/>
      <c r="I85" s="155"/>
      <c r="J85" s="62">
        <f>'Nota Explicatica'!E47</f>
        <v>1.7024999999999998E-2</v>
      </c>
      <c r="K85" s="27">
        <f>(K$53+K$34)*J85</f>
        <v>386.98034066999992</v>
      </c>
    </row>
    <row r="86" spans="2:11" x14ac:dyDescent="0.25">
      <c r="B86" s="16" t="s">
        <v>6</v>
      </c>
      <c r="C86" s="132" t="s">
        <v>76</v>
      </c>
      <c r="D86" s="133"/>
      <c r="E86" s="133"/>
      <c r="F86" s="133"/>
      <c r="G86" s="133"/>
      <c r="H86" s="133"/>
      <c r="I86" s="134"/>
      <c r="J86" s="63">
        <f>'Nota Explicatica'!E48</f>
        <v>2.722222222222222E-4</v>
      </c>
      <c r="K86" s="27">
        <f t="shared" ref="K86:K90" si="0">(K$53+K$34)*J86</f>
        <v>6.1876445399999991</v>
      </c>
    </row>
    <row r="87" spans="2:11" x14ac:dyDescent="0.25">
      <c r="B87" s="16" t="s">
        <v>7</v>
      </c>
      <c r="C87" s="132" t="s">
        <v>77</v>
      </c>
      <c r="D87" s="133"/>
      <c r="E87" s="133"/>
      <c r="F87" s="133"/>
      <c r="G87" s="133"/>
      <c r="H87" s="133"/>
      <c r="I87" s="134"/>
      <c r="J87" s="62">
        <f>'Nota Explicatica'!E49</f>
        <v>2.3000000000000001E-4</v>
      </c>
      <c r="K87" s="27">
        <f t="shared" si="0"/>
        <v>5.2279282439999992</v>
      </c>
    </row>
    <row r="88" spans="2:11" x14ac:dyDescent="0.25">
      <c r="B88" s="16" t="s">
        <v>8</v>
      </c>
      <c r="C88" s="132" t="s">
        <v>78</v>
      </c>
      <c r="D88" s="133"/>
      <c r="E88" s="133"/>
      <c r="F88" s="133"/>
      <c r="G88" s="133"/>
      <c r="H88" s="133"/>
      <c r="I88" s="134"/>
      <c r="J88" s="62">
        <f>'Nota Explicatica'!E50</f>
        <v>2.9999999999999997E-4</v>
      </c>
      <c r="K88" s="27">
        <f t="shared" si="0"/>
        <v>6.819036839999999</v>
      </c>
    </row>
    <row r="89" spans="2:11" x14ac:dyDescent="0.25">
      <c r="B89" s="16" t="s">
        <v>9</v>
      </c>
      <c r="C89" s="132" t="s">
        <v>79</v>
      </c>
      <c r="D89" s="133"/>
      <c r="E89" s="133"/>
      <c r="F89" s="133"/>
      <c r="G89" s="133"/>
      <c r="H89" s="133"/>
      <c r="I89" s="134"/>
      <c r="J89" s="62">
        <f>'Nota Explicatica'!E51</f>
        <v>3.2464800000000003E-4</v>
      </c>
      <c r="K89" s="27">
        <f t="shared" si="0"/>
        <v>7.3792889067743994</v>
      </c>
    </row>
    <row r="90" spans="2:11" ht="15.75" thickBot="1" x14ac:dyDescent="0.3">
      <c r="B90" s="19" t="s">
        <v>10</v>
      </c>
      <c r="C90" s="148" t="s">
        <v>80</v>
      </c>
      <c r="D90" s="149"/>
      <c r="E90" s="149"/>
      <c r="F90" s="149"/>
      <c r="G90" s="149"/>
      <c r="H90" s="149"/>
      <c r="I90" s="150"/>
      <c r="J90" s="62">
        <f>'Nota Explicatica'!E52</f>
        <v>0</v>
      </c>
      <c r="K90" s="27">
        <f t="shared" si="0"/>
        <v>0</v>
      </c>
    </row>
    <row r="91" spans="2:11" ht="15.75" thickBot="1" x14ac:dyDescent="0.3">
      <c r="B91" s="122" t="s">
        <v>48</v>
      </c>
      <c r="C91" s="123"/>
      <c r="D91" s="123"/>
      <c r="E91" s="123"/>
      <c r="F91" s="123"/>
      <c r="G91" s="123"/>
      <c r="H91" s="123"/>
      <c r="I91" s="157"/>
      <c r="J91" s="35">
        <f>SUM(J85:J90)</f>
        <v>1.8151870222222224E-2</v>
      </c>
      <c r="K91" s="12">
        <f>SUM(K85:K90)</f>
        <v>412.59423920077433</v>
      </c>
    </row>
    <row r="92" spans="2:11" x14ac:dyDescent="0.25">
      <c r="B92" s="57"/>
      <c r="C92" s="57"/>
      <c r="D92" s="57"/>
      <c r="E92" s="57"/>
      <c r="F92" s="57"/>
      <c r="G92" s="57"/>
      <c r="H92" s="57"/>
      <c r="I92" s="57"/>
      <c r="J92" s="57"/>
      <c r="K92" s="57"/>
    </row>
    <row r="93" spans="2:11" ht="15.75" thickBot="1" x14ac:dyDescent="0.3">
      <c r="B93" s="141" t="s">
        <v>81</v>
      </c>
      <c r="C93" s="141"/>
      <c r="D93" s="141"/>
      <c r="E93" s="141"/>
      <c r="F93" s="141"/>
      <c r="G93" s="141"/>
      <c r="H93" s="141"/>
      <c r="I93" s="141"/>
      <c r="J93" s="141"/>
      <c r="K93" s="141"/>
    </row>
    <row r="94" spans="2:11" ht="30.75" thickBot="1" x14ac:dyDescent="0.3">
      <c r="B94" s="22" t="s">
        <v>82</v>
      </c>
      <c r="C94" s="156" t="s">
        <v>83</v>
      </c>
      <c r="D94" s="123"/>
      <c r="E94" s="123"/>
      <c r="F94" s="123"/>
      <c r="G94" s="123"/>
      <c r="H94" s="123"/>
      <c r="I94" s="157"/>
      <c r="J94" s="23" t="s">
        <v>45</v>
      </c>
      <c r="K94" s="24" t="s">
        <v>34</v>
      </c>
    </row>
    <row r="95" spans="2:11" ht="15.75" thickBot="1" x14ac:dyDescent="0.3">
      <c r="B95" s="38" t="s">
        <v>5</v>
      </c>
      <c r="C95" s="173" t="s">
        <v>84</v>
      </c>
      <c r="D95" s="174"/>
      <c r="E95" s="174"/>
      <c r="F95" s="174"/>
      <c r="G95" s="174"/>
      <c r="H95" s="174"/>
      <c r="I95" s="175"/>
      <c r="J95" s="39">
        <v>0</v>
      </c>
      <c r="K95" s="40"/>
    </row>
    <row r="96" spans="2:11" ht="15.75" thickBot="1" x14ac:dyDescent="0.3">
      <c r="B96" s="151" t="s">
        <v>48</v>
      </c>
      <c r="C96" s="152"/>
      <c r="D96" s="152"/>
      <c r="E96" s="152"/>
      <c r="F96" s="152"/>
      <c r="G96" s="152"/>
      <c r="H96" s="152"/>
      <c r="I96" s="152"/>
      <c r="J96" s="152"/>
      <c r="K96" s="41"/>
    </row>
    <row r="97" spans="2:11" x14ac:dyDescent="0.25">
      <c r="B97" s="2"/>
      <c r="C97" s="2"/>
      <c r="D97" s="2"/>
      <c r="E97" s="2"/>
      <c r="F97" s="2"/>
      <c r="G97" s="2"/>
      <c r="H97" s="2"/>
      <c r="I97" s="2"/>
      <c r="J97" s="2"/>
      <c r="K97" s="2"/>
    </row>
    <row r="98" spans="2:11" ht="15.75" thickBot="1" x14ac:dyDescent="0.3">
      <c r="B98" s="141" t="s">
        <v>85</v>
      </c>
      <c r="C98" s="141"/>
      <c r="D98" s="141"/>
      <c r="E98" s="141"/>
      <c r="F98" s="141"/>
      <c r="G98" s="141"/>
      <c r="H98" s="141"/>
      <c r="I98" s="141"/>
      <c r="J98" s="141"/>
      <c r="K98" s="141"/>
    </row>
    <row r="99" spans="2:11" ht="30" x14ac:dyDescent="0.25">
      <c r="B99" s="31">
        <v>4</v>
      </c>
      <c r="C99" s="177" t="s">
        <v>86</v>
      </c>
      <c r="D99" s="178"/>
      <c r="E99" s="178"/>
      <c r="F99" s="178"/>
      <c r="G99" s="178"/>
      <c r="H99" s="178"/>
      <c r="I99" s="179"/>
      <c r="J99" s="42" t="s">
        <v>45</v>
      </c>
      <c r="K99" s="32" t="s">
        <v>34</v>
      </c>
    </row>
    <row r="100" spans="2:11" x14ac:dyDescent="0.25">
      <c r="B100" s="16" t="s">
        <v>73</v>
      </c>
      <c r="C100" s="102" t="s">
        <v>87</v>
      </c>
      <c r="D100" s="103"/>
      <c r="E100" s="103"/>
      <c r="F100" s="103"/>
      <c r="G100" s="103"/>
      <c r="H100" s="103"/>
      <c r="I100" s="104"/>
      <c r="J100" s="36">
        <f>J91</f>
        <v>1.8151870222222224E-2</v>
      </c>
      <c r="K100" s="43">
        <f>K91</f>
        <v>412.59423920077433</v>
      </c>
    </row>
    <row r="101" spans="2:11" ht="15.75" thickBot="1" x14ac:dyDescent="0.3">
      <c r="B101" s="19" t="s">
        <v>82</v>
      </c>
      <c r="C101" s="180" t="s">
        <v>88</v>
      </c>
      <c r="D101" s="181"/>
      <c r="E101" s="181"/>
      <c r="F101" s="181"/>
      <c r="G101" s="181"/>
      <c r="H101" s="181"/>
      <c r="I101" s="182"/>
      <c r="J101" s="44">
        <v>0</v>
      </c>
      <c r="K101" s="45"/>
    </row>
    <row r="102" spans="2:11" ht="15.75" thickBot="1" x14ac:dyDescent="0.3">
      <c r="B102" s="122" t="s">
        <v>48</v>
      </c>
      <c r="C102" s="123"/>
      <c r="D102" s="123"/>
      <c r="E102" s="123"/>
      <c r="F102" s="123"/>
      <c r="G102" s="123"/>
      <c r="H102" s="123"/>
      <c r="I102" s="123"/>
      <c r="J102" s="157"/>
      <c r="K102" s="12">
        <f>SUM(K100:K101)</f>
        <v>412.59423920077433</v>
      </c>
    </row>
    <row r="103" spans="2:11" x14ac:dyDescent="0.25">
      <c r="B103" s="2"/>
      <c r="C103" s="2"/>
      <c r="D103" s="2"/>
      <c r="E103" s="2"/>
      <c r="F103" s="2"/>
      <c r="G103" s="2"/>
      <c r="H103" s="2"/>
      <c r="I103" s="2"/>
      <c r="J103" s="2"/>
      <c r="K103" s="2"/>
    </row>
    <row r="104" spans="2:11" ht="15.75" thickBot="1" x14ac:dyDescent="0.3">
      <c r="B104" s="141" t="s">
        <v>89</v>
      </c>
      <c r="C104" s="141"/>
      <c r="D104" s="141"/>
      <c r="E104" s="141"/>
      <c r="F104" s="141"/>
      <c r="G104" s="141"/>
      <c r="H104" s="141"/>
      <c r="I104" s="141"/>
      <c r="J104" s="141"/>
      <c r="K104" s="141"/>
    </row>
    <row r="105" spans="2:11" x14ac:dyDescent="0.25">
      <c r="B105" s="22">
        <v>5</v>
      </c>
      <c r="C105" s="123" t="s">
        <v>90</v>
      </c>
      <c r="D105" s="123"/>
      <c r="E105" s="123"/>
      <c r="F105" s="123"/>
      <c r="G105" s="123"/>
      <c r="H105" s="123"/>
      <c r="I105" s="123"/>
      <c r="J105" s="123"/>
      <c r="K105" s="46" t="s">
        <v>34</v>
      </c>
    </row>
    <row r="106" spans="2:11" ht="15" customHeight="1" x14ac:dyDescent="0.25">
      <c r="B106" s="47" t="s">
        <v>5</v>
      </c>
      <c r="C106" s="118" t="s">
        <v>91</v>
      </c>
      <c r="D106" s="118"/>
      <c r="E106" s="118"/>
      <c r="F106" s="118"/>
      <c r="G106" s="118"/>
      <c r="H106" s="118"/>
      <c r="I106" s="118"/>
      <c r="J106" s="118"/>
      <c r="K106" s="71"/>
    </row>
    <row r="107" spans="2:11" ht="15" customHeight="1" x14ac:dyDescent="0.25">
      <c r="B107" s="25" t="s">
        <v>6</v>
      </c>
      <c r="C107" s="118" t="s">
        <v>149</v>
      </c>
      <c r="D107" s="118"/>
      <c r="E107" s="118"/>
      <c r="F107" s="118"/>
      <c r="G107" s="118"/>
      <c r="H107" s="118"/>
      <c r="I107" s="118"/>
      <c r="J107" s="118"/>
      <c r="K107" s="8"/>
    </row>
    <row r="108" spans="2:11" ht="15" customHeight="1" x14ac:dyDescent="0.25">
      <c r="B108" s="16" t="s">
        <v>7</v>
      </c>
      <c r="C108" s="118" t="s">
        <v>105</v>
      </c>
      <c r="D108" s="176"/>
      <c r="E108" s="176"/>
      <c r="F108" s="176"/>
      <c r="G108" s="176"/>
      <c r="H108" s="176"/>
      <c r="I108" s="176"/>
      <c r="J108" s="176"/>
      <c r="K108" s="8"/>
    </row>
    <row r="109" spans="2:11" ht="15.75" customHeight="1" thickBot="1" x14ac:dyDescent="0.3">
      <c r="B109" s="19" t="s">
        <v>8</v>
      </c>
      <c r="C109" s="160" t="s">
        <v>150</v>
      </c>
      <c r="D109" s="160"/>
      <c r="E109" s="160"/>
      <c r="F109" s="160"/>
      <c r="G109" s="160"/>
      <c r="H109" s="160"/>
      <c r="I109" s="160"/>
      <c r="J109" s="160"/>
      <c r="K109" s="49"/>
    </row>
    <row r="110" spans="2:11" ht="15.75" thickBot="1" x14ac:dyDescent="0.3">
      <c r="B110" s="122" t="s">
        <v>48</v>
      </c>
      <c r="C110" s="123"/>
      <c r="D110" s="123"/>
      <c r="E110" s="123"/>
      <c r="F110" s="123"/>
      <c r="G110" s="123"/>
      <c r="H110" s="123"/>
      <c r="I110" s="123"/>
      <c r="J110" s="157"/>
      <c r="K110" s="12">
        <f>SUM(K106:K109)</f>
        <v>0</v>
      </c>
    </row>
    <row r="111" spans="2:11" x14ac:dyDescent="0.25">
      <c r="B111" s="2"/>
      <c r="C111" s="2"/>
      <c r="D111" s="2"/>
      <c r="E111" s="2"/>
      <c r="F111" s="2"/>
      <c r="G111" s="2"/>
      <c r="H111" s="2"/>
      <c r="I111" s="2"/>
      <c r="J111" s="2"/>
      <c r="K111" s="2"/>
    </row>
    <row r="112" spans="2:11" ht="15.75" thickBot="1" x14ac:dyDescent="0.3">
      <c r="B112" s="141" t="s">
        <v>92</v>
      </c>
      <c r="C112" s="141"/>
      <c r="D112" s="141"/>
      <c r="E112" s="141"/>
      <c r="F112" s="141"/>
      <c r="G112" s="141"/>
      <c r="H112" s="141"/>
      <c r="I112" s="141"/>
      <c r="J112" s="141"/>
      <c r="K112" s="141"/>
    </row>
    <row r="113" spans="2:11" ht="30.75" thickBot="1" x14ac:dyDescent="0.3">
      <c r="B113" s="22">
        <v>6</v>
      </c>
      <c r="C113" s="123" t="s">
        <v>93</v>
      </c>
      <c r="D113" s="123"/>
      <c r="E113" s="123"/>
      <c r="F113" s="123"/>
      <c r="G113" s="123"/>
      <c r="H113" s="123"/>
      <c r="I113" s="123"/>
      <c r="J113" s="50" t="s">
        <v>94</v>
      </c>
      <c r="K113" s="46" t="s">
        <v>34</v>
      </c>
    </row>
    <row r="114" spans="2:11" x14ac:dyDescent="0.25">
      <c r="B114" s="25" t="s">
        <v>5</v>
      </c>
      <c r="C114" s="159" t="s">
        <v>95</v>
      </c>
      <c r="D114" s="159"/>
      <c r="E114" s="159"/>
      <c r="F114" s="159"/>
      <c r="G114" s="159"/>
      <c r="H114" s="159"/>
      <c r="I114" s="159"/>
      <c r="J114" s="66">
        <v>0.05</v>
      </c>
      <c r="K114" s="48">
        <f>J114*K131</f>
        <v>1469.7857774645388</v>
      </c>
    </row>
    <row r="115" spans="2:11" x14ac:dyDescent="0.25">
      <c r="B115" s="16" t="s">
        <v>6</v>
      </c>
      <c r="C115" s="118" t="s">
        <v>96</v>
      </c>
      <c r="D115" s="118"/>
      <c r="E115" s="118"/>
      <c r="F115" s="118"/>
      <c r="G115" s="118"/>
      <c r="H115" s="118"/>
      <c r="I115" s="118"/>
      <c r="J115" s="17">
        <v>5.3499999999999999E-2</v>
      </c>
      <c r="K115" s="8">
        <f>J115*(K114+$K$131)</f>
        <v>1651.3043209814091</v>
      </c>
    </row>
    <row r="116" spans="2:11" ht="15" customHeight="1" x14ac:dyDescent="0.25">
      <c r="B116" s="16" t="s">
        <v>7</v>
      </c>
      <c r="C116" s="118" t="s">
        <v>97</v>
      </c>
      <c r="D116" s="118"/>
      <c r="E116" s="118"/>
      <c r="F116" s="118"/>
      <c r="G116" s="118"/>
      <c r="H116" s="118"/>
      <c r="I116" s="118"/>
      <c r="J116" s="51">
        <f>SUM(J117:J120)</f>
        <v>8.6499999999999994E-2</v>
      </c>
      <c r="K116" s="8"/>
    </row>
    <row r="117" spans="2:11" x14ac:dyDescent="0.25">
      <c r="B117" s="16"/>
      <c r="C117" s="4" t="s">
        <v>152</v>
      </c>
      <c r="D117" s="118" t="s">
        <v>151</v>
      </c>
      <c r="E117" s="118"/>
      <c r="F117" s="118"/>
      <c r="G117" s="118"/>
      <c r="H117" s="118"/>
      <c r="I117" s="118"/>
      <c r="J117" s="52">
        <v>6.4999999999999997E-3</v>
      </c>
      <c r="K117" s="8">
        <f>(K130+K114+K115)/(1-J116)*J117</f>
        <v>22.208084991678881</v>
      </c>
    </row>
    <row r="118" spans="2:11" x14ac:dyDescent="0.25">
      <c r="B118" s="16"/>
      <c r="C118" s="4" t="s">
        <v>154</v>
      </c>
      <c r="D118" s="118" t="s">
        <v>153</v>
      </c>
      <c r="E118" s="118"/>
      <c r="F118" s="118"/>
      <c r="G118" s="118"/>
      <c r="H118" s="118"/>
      <c r="I118" s="118"/>
      <c r="J118" s="17">
        <v>0.03</v>
      </c>
      <c r="K118" s="8">
        <f>(K130+K114+K115)/(1-J116)*J118</f>
        <v>102.49885380774869</v>
      </c>
    </row>
    <row r="119" spans="2:11" x14ac:dyDescent="0.25">
      <c r="B119" s="16"/>
      <c r="C119" s="4" t="s">
        <v>156</v>
      </c>
      <c r="D119" s="118" t="s">
        <v>155</v>
      </c>
      <c r="E119" s="118"/>
      <c r="F119" s="118"/>
      <c r="G119" s="118"/>
      <c r="H119" s="118"/>
      <c r="I119" s="118"/>
      <c r="J119" s="52">
        <v>0.05</v>
      </c>
      <c r="K119" s="8">
        <f>(K130+K114+K115)/(1-J116)*J119</f>
        <v>170.83142301291448</v>
      </c>
    </row>
    <row r="120" spans="2:11" ht="15.75" thickBot="1" x14ac:dyDescent="0.3">
      <c r="B120" s="19"/>
      <c r="C120" s="37" t="s">
        <v>157</v>
      </c>
      <c r="D120" s="160" t="s">
        <v>172</v>
      </c>
      <c r="E120" s="160"/>
      <c r="F120" s="160"/>
      <c r="G120" s="160"/>
      <c r="H120" s="160"/>
      <c r="I120" s="160"/>
      <c r="J120" s="20"/>
      <c r="K120" s="49">
        <f>(K130+K114+K115)/(1-J116)*J120</f>
        <v>0</v>
      </c>
    </row>
    <row r="121" spans="2:11" ht="15.75" thickBot="1" x14ac:dyDescent="0.3">
      <c r="B121" s="122" t="s">
        <v>48</v>
      </c>
      <c r="C121" s="123"/>
      <c r="D121" s="123"/>
      <c r="E121" s="123"/>
      <c r="F121" s="123"/>
      <c r="G121" s="123"/>
      <c r="H121" s="123"/>
      <c r="I121" s="123"/>
      <c r="J121" s="157"/>
      <c r="K121" s="12">
        <f>SUM(K114:K120)</f>
        <v>3416.6284602582896</v>
      </c>
    </row>
    <row r="122" spans="2:11" ht="15.75" thickBot="1" x14ac:dyDescent="0.3">
      <c r="B122" s="112" t="s">
        <v>176</v>
      </c>
      <c r="C122" s="113"/>
      <c r="D122" s="113"/>
      <c r="E122" s="113"/>
      <c r="F122" s="113"/>
      <c r="G122" s="113"/>
      <c r="H122" s="113"/>
      <c r="I122" s="113"/>
      <c r="J122" s="113"/>
      <c r="K122" s="114"/>
    </row>
    <row r="123" spans="2:11" x14ac:dyDescent="0.25">
      <c r="B123" s="65"/>
      <c r="C123" s="65"/>
      <c r="D123" s="65"/>
      <c r="E123" s="65"/>
      <c r="F123" s="65"/>
      <c r="G123" s="65"/>
      <c r="H123" s="65"/>
      <c r="I123" s="65"/>
      <c r="J123" s="65"/>
      <c r="K123" s="65"/>
    </row>
    <row r="124" spans="2:11" ht="15.75" thickBot="1" x14ac:dyDescent="0.3">
      <c r="B124" s="141" t="s">
        <v>98</v>
      </c>
      <c r="C124" s="141"/>
      <c r="D124" s="141"/>
      <c r="E124" s="141"/>
      <c r="F124" s="141"/>
      <c r="G124" s="141"/>
      <c r="H124" s="141"/>
      <c r="I124" s="141"/>
      <c r="J124" s="141"/>
      <c r="K124" s="141"/>
    </row>
    <row r="125" spans="2:11" ht="15.75" thickBot="1" x14ac:dyDescent="0.3">
      <c r="B125" s="122" t="s">
        <v>99</v>
      </c>
      <c r="C125" s="123"/>
      <c r="D125" s="123"/>
      <c r="E125" s="123"/>
      <c r="F125" s="123"/>
      <c r="G125" s="123"/>
      <c r="H125" s="123"/>
      <c r="I125" s="123"/>
      <c r="J125" s="157"/>
      <c r="K125" s="24" t="s">
        <v>34</v>
      </c>
    </row>
    <row r="126" spans="2:11" x14ac:dyDescent="0.25">
      <c r="B126" s="53" t="s">
        <v>5</v>
      </c>
      <c r="C126" s="159" t="s">
        <v>100</v>
      </c>
      <c r="D126" s="159"/>
      <c r="E126" s="159"/>
      <c r="F126" s="159"/>
      <c r="G126" s="159"/>
      <c r="H126" s="159"/>
      <c r="I126" s="159"/>
      <c r="J126" s="159"/>
      <c r="K126" s="27">
        <f>K34</f>
        <v>15750</v>
      </c>
    </row>
    <row r="127" spans="2:11" x14ac:dyDescent="0.25">
      <c r="B127" s="54" t="s">
        <v>6</v>
      </c>
      <c r="C127" s="118" t="s">
        <v>41</v>
      </c>
      <c r="D127" s="118"/>
      <c r="E127" s="118"/>
      <c r="F127" s="118"/>
      <c r="G127" s="118"/>
      <c r="H127" s="118"/>
      <c r="I127" s="118"/>
      <c r="J127" s="118"/>
      <c r="K127" s="18">
        <f>K71</f>
        <v>11297.8478</v>
      </c>
    </row>
    <row r="128" spans="2:11" x14ac:dyDescent="0.25">
      <c r="B128" s="54" t="s">
        <v>7</v>
      </c>
      <c r="C128" s="118" t="s">
        <v>101</v>
      </c>
      <c r="D128" s="118"/>
      <c r="E128" s="118"/>
      <c r="F128" s="118"/>
      <c r="G128" s="118"/>
      <c r="H128" s="118"/>
      <c r="I128" s="118"/>
      <c r="J128" s="118"/>
      <c r="K128" s="18">
        <f>K80</f>
        <v>1935.2735100899999</v>
      </c>
    </row>
    <row r="129" spans="2:11" x14ac:dyDescent="0.25">
      <c r="B129" s="54" t="s">
        <v>8</v>
      </c>
      <c r="C129" s="118" t="s">
        <v>102</v>
      </c>
      <c r="D129" s="118"/>
      <c r="E129" s="118"/>
      <c r="F129" s="118"/>
      <c r="G129" s="118"/>
      <c r="H129" s="118"/>
      <c r="I129" s="118"/>
      <c r="J129" s="118"/>
      <c r="K129" s="18">
        <f>K102</f>
        <v>412.59423920077433</v>
      </c>
    </row>
    <row r="130" spans="2:11" x14ac:dyDescent="0.25">
      <c r="B130" s="54" t="s">
        <v>9</v>
      </c>
      <c r="C130" s="118" t="s">
        <v>89</v>
      </c>
      <c r="D130" s="118"/>
      <c r="E130" s="118"/>
      <c r="F130" s="118"/>
      <c r="G130" s="118"/>
      <c r="H130" s="118"/>
      <c r="I130" s="118"/>
      <c r="J130" s="118"/>
      <c r="K130" s="8">
        <f>K110</f>
        <v>0</v>
      </c>
    </row>
    <row r="131" spans="2:11" x14ac:dyDescent="0.25">
      <c r="B131" s="183" t="s">
        <v>103</v>
      </c>
      <c r="C131" s="138"/>
      <c r="D131" s="138"/>
      <c r="E131" s="138"/>
      <c r="F131" s="138"/>
      <c r="G131" s="138"/>
      <c r="H131" s="138"/>
      <c r="I131" s="138"/>
      <c r="J131" s="138"/>
      <c r="K131" s="8">
        <f>SUM(K126:K130)</f>
        <v>29395.715549290773</v>
      </c>
    </row>
    <row r="132" spans="2:11" ht="15.75" thickBot="1" x14ac:dyDescent="0.3">
      <c r="B132" s="55" t="s">
        <v>10</v>
      </c>
      <c r="C132" s="160" t="s">
        <v>92</v>
      </c>
      <c r="D132" s="160"/>
      <c r="E132" s="160"/>
      <c r="F132" s="160"/>
      <c r="G132" s="160"/>
      <c r="H132" s="160"/>
      <c r="I132" s="160"/>
      <c r="J132" s="160"/>
      <c r="K132" s="49">
        <f>K121</f>
        <v>3416.6284602582896</v>
      </c>
    </row>
    <row r="133" spans="2:11" ht="15.75" thickBot="1" x14ac:dyDescent="0.3">
      <c r="B133" s="110" t="s">
        <v>104</v>
      </c>
      <c r="C133" s="111"/>
      <c r="D133" s="111"/>
      <c r="E133" s="111"/>
      <c r="F133" s="111"/>
      <c r="G133" s="111"/>
      <c r="H133" s="111"/>
      <c r="I133" s="111"/>
      <c r="J133" s="111"/>
      <c r="K133" s="56">
        <f>TRUNC(SUM(K131:K132),2)</f>
        <v>32812.339999999997</v>
      </c>
    </row>
    <row r="134" spans="2:11" ht="15.75" thickBot="1" x14ac:dyDescent="0.3">
      <c r="B134" s="110" t="s">
        <v>158</v>
      </c>
      <c r="C134" s="111"/>
      <c r="D134" s="111"/>
      <c r="E134" s="111"/>
      <c r="F134" s="111"/>
      <c r="G134" s="111"/>
      <c r="H134" s="111"/>
      <c r="I134" s="111"/>
      <c r="J134" s="111"/>
      <c r="K134" s="56">
        <f>K133/K20</f>
        <v>2.0833231746031742</v>
      </c>
    </row>
  </sheetData>
  <mergeCells count="125">
    <mergeCell ref="B102:J102"/>
    <mergeCell ref="B104:K104"/>
    <mergeCell ref="C88:I88"/>
    <mergeCell ref="C89:I89"/>
    <mergeCell ref="C90:I90"/>
    <mergeCell ref="B91:I91"/>
    <mergeCell ref="B93:K93"/>
    <mergeCell ref="C105:J105"/>
    <mergeCell ref="C106:J106"/>
    <mergeCell ref="C94:I94"/>
    <mergeCell ref="C95:I95"/>
    <mergeCell ref="B96:J96"/>
    <mergeCell ref="B98:K98"/>
    <mergeCell ref="C99:I99"/>
    <mergeCell ref="C100:I100"/>
    <mergeCell ref="C101:I101"/>
    <mergeCell ref="C113:I113"/>
    <mergeCell ref="D117:I117"/>
    <mergeCell ref="C107:J107"/>
    <mergeCell ref="C108:J108"/>
    <mergeCell ref="C109:J109"/>
    <mergeCell ref="B110:J110"/>
    <mergeCell ref="B112:K112"/>
    <mergeCell ref="C114:I114"/>
    <mergeCell ref="C115:I115"/>
    <mergeCell ref="C116:I116"/>
    <mergeCell ref="C75:I75"/>
    <mergeCell ref="C76:I76"/>
    <mergeCell ref="C77:I77"/>
    <mergeCell ref="C78:I78"/>
    <mergeCell ref="C79:I79"/>
    <mergeCell ref="B80:I80"/>
    <mergeCell ref="C85:I85"/>
    <mergeCell ref="C86:I86"/>
    <mergeCell ref="C87:I87"/>
    <mergeCell ref="B82:K82"/>
    <mergeCell ref="B83:B84"/>
    <mergeCell ref="C83:I84"/>
    <mergeCell ref="J83:J84"/>
    <mergeCell ref="K83:K84"/>
    <mergeCell ref="C58:J58"/>
    <mergeCell ref="C59:J59"/>
    <mergeCell ref="C48:I48"/>
    <mergeCell ref="C49:I49"/>
    <mergeCell ref="C50:I50"/>
    <mergeCell ref="C51:I51"/>
    <mergeCell ref="C60:J60"/>
    <mergeCell ref="C74:I74"/>
    <mergeCell ref="C67:J67"/>
    <mergeCell ref="C61:J61"/>
    <mergeCell ref="C62:J62"/>
    <mergeCell ref="C63:J63"/>
    <mergeCell ref="B64:J64"/>
    <mergeCell ref="B66:K66"/>
    <mergeCell ref="C68:J68"/>
    <mergeCell ref="C69:J69"/>
    <mergeCell ref="C70:J70"/>
    <mergeCell ref="B71:J71"/>
    <mergeCell ref="B73:K73"/>
    <mergeCell ref="C33:J33"/>
    <mergeCell ref="C44:I44"/>
    <mergeCell ref="C45:I45"/>
    <mergeCell ref="C46:I46"/>
    <mergeCell ref="C47:I47"/>
    <mergeCell ref="B36:K36"/>
    <mergeCell ref="C38:I38"/>
    <mergeCell ref="C39:I39"/>
    <mergeCell ref="C57:J57"/>
    <mergeCell ref="B34:J34"/>
    <mergeCell ref="B37:K37"/>
    <mergeCell ref="C40:I40"/>
    <mergeCell ref="B41:J41"/>
    <mergeCell ref="B43:K43"/>
    <mergeCell ref="C52:I52"/>
    <mergeCell ref="B53:I53"/>
    <mergeCell ref="B54:K54"/>
    <mergeCell ref="B56:K56"/>
    <mergeCell ref="C28:J28"/>
    <mergeCell ref="C29:J29"/>
    <mergeCell ref="C30:J30"/>
    <mergeCell ref="C31:J31"/>
    <mergeCell ref="C32:J32"/>
    <mergeCell ref="C21:J21"/>
    <mergeCell ref="C22:J22"/>
    <mergeCell ref="C23:J23"/>
    <mergeCell ref="C26:J26"/>
    <mergeCell ref="C27:J27"/>
    <mergeCell ref="B25:K25"/>
    <mergeCell ref="B14:K14"/>
    <mergeCell ref="B15:I15"/>
    <mergeCell ref="B16:I16"/>
    <mergeCell ref="B18:K18"/>
    <mergeCell ref="C19:J19"/>
    <mergeCell ref="C20:J20"/>
    <mergeCell ref="C10:I10"/>
    <mergeCell ref="J10:K10"/>
    <mergeCell ref="C11:I11"/>
    <mergeCell ref="J11:K11"/>
    <mergeCell ref="C12:I12"/>
    <mergeCell ref="J12:K12"/>
    <mergeCell ref="B6:I6"/>
    <mergeCell ref="B7:K7"/>
    <mergeCell ref="C8:I8"/>
    <mergeCell ref="J8:K8"/>
    <mergeCell ref="C9:I9"/>
    <mergeCell ref="J9:K9"/>
    <mergeCell ref="B2:K2"/>
    <mergeCell ref="C4:K4"/>
    <mergeCell ref="C5:K5"/>
    <mergeCell ref="D118:I118"/>
    <mergeCell ref="C127:J127"/>
    <mergeCell ref="C129:J129"/>
    <mergeCell ref="C126:J126"/>
    <mergeCell ref="C132:J132"/>
    <mergeCell ref="B133:J133"/>
    <mergeCell ref="B134:J134"/>
    <mergeCell ref="D119:I119"/>
    <mergeCell ref="D120:I120"/>
    <mergeCell ref="B121:J121"/>
    <mergeCell ref="B122:K122"/>
    <mergeCell ref="B124:K124"/>
    <mergeCell ref="B125:J125"/>
    <mergeCell ref="C128:J128"/>
    <mergeCell ref="C130:J130"/>
    <mergeCell ref="B131:J131"/>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sheetPr>
  <dimension ref="B1:K134"/>
  <sheetViews>
    <sheetView showGridLines="0" topLeftCell="A50" workbookViewId="0">
      <selection activeCell="K134" sqref="K134"/>
    </sheetView>
  </sheetViews>
  <sheetFormatPr defaultRowHeight="15" x14ac:dyDescent="0.25"/>
  <cols>
    <col min="2" max="2" width="14.5703125" bestFit="1" customWidth="1"/>
    <col min="10" max="10" width="13.85546875" customWidth="1"/>
    <col min="11" max="11" width="36.140625" bestFit="1" customWidth="1"/>
  </cols>
  <sheetData>
    <row r="1" spans="2:11" ht="15.75" thickBot="1" x14ac:dyDescent="0.3"/>
    <row r="2" spans="2:11" ht="27" thickBot="1" x14ac:dyDescent="0.3">
      <c r="B2" s="135" t="s">
        <v>11</v>
      </c>
      <c r="C2" s="136"/>
      <c r="D2" s="136"/>
      <c r="E2" s="136"/>
      <c r="F2" s="136"/>
      <c r="G2" s="136"/>
      <c r="H2" s="136"/>
      <c r="I2" s="136"/>
      <c r="J2" s="136"/>
      <c r="K2" s="137"/>
    </row>
    <row r="3" spans="2:11" x14ac:dyDescent="0.25">
      <c r="B3" s="1"/>
      <c r="C3" s="1"/>
      <c r="D3" s="2"/>
      <c r="E3" s="2"/>
      <c r="F3" s="2"/>
      <c r="G3" s="2"/>
      <c r="H3" s="2"/>
      <c r="I3" s="2"/>
      <c r="J3" s="2"/>
      <c r="K3" s="2"/>
    </row>
    <row r="4" spans="2:11" x14ac:dyDescent="0.25">
      <c r="B4" s="72" t="s">
        <v>12</v>
      </c>
      <c r="C4" s="118" t="str">
        <f>Resumo!E4</f>
        <v>71000.013915/2024-17</v>
      </c>
      <c r="D4" s="118"/>
      <c r="E4" s="118"/>
      <c r="F4" s="118"/>
      <c r="G4" s="118"/>
      <c r="H4" s="118"/>
      <c r="I4" s="118"/>
      <c r="J4" s="118"/>
      <c r="K4" s="118"/>
    </row>
    <row r="5" spans="2:11" x14ac:dyDescent="0.25">
      <c r="B5" s="3" t="s">
        <v>13</v>
      </c>
      <c r="C5" s="118" t="str">
        <f>Resumo!E5</f>
        <v>550005-132/2025</v>
      </c>
      <c r="D5" s="118"/>
      <c r="E5" s="118"/>
      <c r="F5" s="118"/>
      <c r="G5" s="118"/>
      <c r="H5" s="118"/>
      <c r="I5" s="118"/>
      <c r="J5" s="118"/>
      <c r="K5" s="118"/>
    </row>
    <row r="6" spans="2:11" x14ac:dyDescent="0.25">
      <c r="B6" s="116"/>
      <c r="C6" s="116"/>
      <c r="D6" s="116"/>
      <c r="E6" s="116"/>
      <c r="F6" s="116"/>
      <c r="G6" s="116"/>
      <c r="H6" s="116"/>
      <c r="I6" s="116"/>
      <c r="J6" s="2"/>
      <c r="K6" s="2"/>
    </row>
    <row r="7" spans="2:11" x14ac:dyDescent="0.25">
      <c r="B7" s="117" t="s">
        <v>14</v>
      </c>
      <c r="C7" s="117"/>
      <c r="D7" s="117"/>
      <c r="E7" s="117"/>
      <c r="F7" s="117"/>
      <c r="G7" s="117"/>
      <c r="H7" s="117"/>
      <c r="I7" s="117"/>
      <c r="J7" s="117"/>
      <c r="K7" s="117"/>
    </row>
    <row r="8" spans="2:11" x14ac:dyDescent="0.25">
      <c r="B8" s="4" t="s">
        <v>5</v>
      </c>
      <c r="C8" s="118" t="s">
        <v>15</v>
      </c>
      <c r="D8" s="118"/>
      <c r="E8" s="118"/>
      <c r="F8" s="118"/>
      <c r="G8" s="118"/>
      <c r="H8" s="118"/>
      <c r="I8" s="118"/>
      <c r="J8" s="119"/>
      <c r="K8" s="120"/>
    </row>
    <row r="9" spans="2:11" x14ac:dyDescent="0.25">
      <c r="B9" s="4" t="s">
        <v>6</v>
      </c>
      <c r="C9" s="118" t="s">
        <v>16</v>
      </c>
      <c r="D9" s="118"/>
      <c r="E9" s="118"/>
      <c r="F9" s="118"/>
      <c r="G9" s="118"/>
      <c r="H9" s="118"/>
      <c r="I9" s="118"/>
      <c r="J9" s="120" t="str">
        <f>'Nota Explicatica'!E10</f>
        <v>Brasília/DF</v>
      </c>
      <c r="K9" s="120"/>
    </row>
    <row r="10" spans="2:11" x14ac:dyDescent="0.25">
      <c r="B10" s="4" t="s">
        <v>7</v>
      </c>
      <c r="C10" s="118" t="s">
        <v>18</v>
      </c>
      <c r="D10" s="118"/>
      <c r="E10" s="118"/>
      <c r="F10" s="118"/>
      <c r="G10" s="118"/>
      <c r="H10" s="118"/>
      <c r="I10" s="118"/>
      <c r="J10" s="120" t="str">
        <f>'Nota Explicatica'!E11</f>
        <v>DF000717/2025</v>
      </c>
      <c r="K10" s="120"/>
    </row>
    <row r="11" spans="2:11" x14ac:dyDescent="0.25">
      <c r="B11" s="4" t="s">
        <v>7</v>
      </c>
      <c r="C11" s="118" t="s">
        <v>19</v>
      </c>
      <c r="D11" s="118"/>
      <c r="E11" s="118"/>
      <c r="F11" s="118"/>
      <c r="G11" s="118"/>
      <c r="H11" s="118"/>
      <c r="I11" s="118"/>
      <c r="J11" s="120" t="str">
        <f>'Nota Explicatica'!E12</f>
        <v>2025/2026</v>
      </c>
      <c r="K11" s="120"/>
    </row>
    <row r="12" spans="2:11" x14ac:dyDescent="0.25">
      <c r="B12" s="4" t="s">
        <v>8</v>
      </c>
      <c r="C12" s="118" t="s">
        <v>20</v>
      </c>
      <c r="D12" s="118"/>
      <c r="E12" s="118"/>
      <c r="F12" s="118"/>
      <c r="G12" s="118"/>
      <c r="H12" s="118"/>
      <c r="I12" s="118"/>
      <c r="J12" s="120">
        <f>'Nota Explicatica'!E13</f>
        <v>12</v>
      </c>
      <c r="K12" s="120"/>
    </row>
    <row r="13" spans="2:11" x14ac:dyDescent="0.25">
      <c r="B13" s="5"/>
      <c r="C13" s="5"/>
      <c r="D13" s="2"/>
      <c r="E13" s="2"/>
      <c r="F13" s="2"/>
      <c r="G13" s="2"/>
      <c r="H13" s="2"/>
      <c r="I13" s="2"/>
      <c r="J13" s="2"/>
      <c r="K13" s="2"/>
    </row>
    <row r="14" spans="2:11" x14ac:dyDescent="0.25">
      <c r="B14" s="117" t="s">
        <v>21</v>
      </c>
      <c r="C14" s="117"/>
      <c r="D14" s="117"/>
      <c r="E14" s="117"/>
      <c r="F14" s="117"/>
      <c r="G14" s="117"/>
      <c r="H14" s="117"/>
      <c r="I14" s="117"/>
      <c r="J14" s="117"/>
      <c r="K14" s="117"/>
    </row>
    <row r="15" spans="2:11" ht="30" x14ac:dyDescent="0.25">
      <c r="B15" s="138" t="s">
        <v>22</v>
      </c>
      <c r="C15" s="138"/>
      <c r="D15" s="138"/>
      <c r="E15" s="138"/>
      <c r="F15" s="138"/>
      <c r="G15" s="138"/>
      <c r="H15" s="138"/>
      <c r="I15" s="138"/>
      <c r="J15" s="67" t="s">
        <v>23</v>
      </c>
      <c r="K15" s="67" t="s">
        <v>24</v>
      </c>
    </row>
    <row r="16" spans="2:11" ht="15.75" x14ac:dyDescent="0.25">
      <c r="B16" s="139" t="str">
        <f>Resumo!D9</f>
        <v>Desenvolvedor de Software - PLENO</v>
      </c>
      <c r="C16" s="139"/>
      <c r="D16" s="139"/>
      <c r="E16" s="139"/>
      <c r="F16" s="139"/>
      <c r="G16" s="139"/>
      <c r="H16" s="139"/>
      <c r="I16" s="139"/>
      <c r="J16" s="6" t="s">
        <v>0</v>
      </c>
      <c r="K16" s="68">
        <f>Resumo!F9</f>
        <v>7</v>
      </c>
    </row>
    <row r="17" spans="2:11" x14ac:dyDescent="0.25">
      <c r="B17" s="7"/>
      <c r="C17" s="7"/>
      <c r="D17" s="7"/>
      <c r="E17" s="7"/>
      <c r="F17" s="7"/>
      <c r="G17" s="7"/>
      <c r="H17" s="7"/>
      <c r="I17" s="2"/>
      <c r="J17" s="2"/>
      <c r="K17" s="2"/>
    </row>
    <row r="18" spans="2:11" x14ac:dyDescent="0.25">
      <c r="B18" s="140" t="s">
        <v>25</v>
      </c>
      <c r="C18" s="140"/>
      <c r="D18" s="140"/>
      <c r="E18" s="140"/>
      <c r="F18" s="140"/>
      <c r="G18" s="140"/>
      <c r="H18" s="140"/>
      <c r="I18" s="140"/>
      <c r="J18" s="140"/>
      <c r="K18" s="140"/>
    </row>
    <row r="19" spans="2:11" x14ac:dyDescent="0.25">
      <c r="B19" s="11">
        <v>1</v>
      </c>
      <c r="C19" s="121" t="s">
        <v>26</v>
      </c>
      <c r="D19" s="121"/>
      <c r="E19" s="121"/>
      <c r="F19" s="121"/>
      <c r="G19" s="121"/>
      <c r="H19" s="121"/>
      <c r="I19" s="121"/>
      <c r="J19" s="121"/>
      <c r="K19" s="6" t="str">
        <f>B16</f>
        <v>Desenvolvedor de Software - PLENO</v>
      </c>
    </row>
    <row r="20" spans="2:11" x14ac:dyDescent="0.25">
      <c r="B20" s="11">
        <v>2</v>
      </c>
      <c r="C20" s="121" t="s">
        <v>27</v>
      </c>
      <c r="D20" s="121"/>
      <c r="E20" s="121"/>
      <c r="F20" s="121"/>
      <c r="G20" s="121"/>
      <c r="H20" s="121"/>
      <c r="I20" s="121"/>
      <c r="J20" s="121"/>
      <c r="K20" s="69">
        <f>'Nota Explicatica'!E7</f>
        <v>10713.73</v>
      </c>
    </row>
    <row r="21" spans="2:11" ht="15.75" x14ac:dyDescent="0.25">
      <c r="B21" s="11">
        <v>3</v>
      </c>
      <c r="C21" s="121" t="s">
        <v>28</v>
      </c>
      <c r="D21" s="121"/>
      <c r="E21" s="121"/>
      <c r="F21" s="121"/>
      <c r="G21" s="121"/>
      <c r="H21" s="121"/>
      <c r="I21" s="121"/>
      <c r="J21" s="121"/>
      <c r="K21" s="83" t="str">
        <f>K19</f>
        <v>Desenvolvedor de Software - PLENO</v>
      </c>
    </row>
    <row r="22" spans="2:11" x14ac:dyDescent="0.25">
      <c r="B22" s="11">
        <v>4</v>
      </c>
      <c r="C22" s="121" t="s">
        <v>29</v>
      </c>
      <c r="D22" s="121"/>
      <c r="E22" s="121"/>
      <c r="F22" s="121"/>
      <c r="G22" s="121"/>
      <c r="H22" s="121"/>
      <c r="I22" s="121"/>
      <c r="J22" s="121"/>
      <c r="K22" s="70">
        <v>45778</v>
      </c>
    </row>
    <row r="23" spans="2:11" x14ac:dyDescent="0.25">
      <c r="B23" s="11">
        <v>5</v>
      </c>
      <c r="C23" s="121" t="s">
        <v>30</v>
      </c>
      <c r="D23" s="121"/>
      <c r="E23" s="121"/>
      <c r="F23" s="121"/>
      <c r="G23" s="121"/>
      <c r="H23" s="121"/>
      <c r="I23" s="121"/>
      <c r="J23" s="121"/>
      <c r="K23" s="82">
        <f>K16</f>
        <v>7</v>
      </c>
    </row>
    <row r="24" spans="2:11" x14ac:dyDescent="0.25">
      <c r="B24" s="2"/>
      <c r="C24" s="2"/>
      <c r="D24" s="2"/>
      <c r="E24" s="2"/>
      <c r="F24" s="2"/>
      <c r="G24" s="2"/>
      <c r="H24" s="2"/>
      <c r="I24" s="2"/>
      <c r="J24" s="2"/>
      <c r="K24" s="2"/>
    </row>
    <row r="25" spans="2:11" ht="15.75" customHeight="1" thickBot="1" x14ac:dyDescent="0.3">
      <c r="B25" s="115" t="s">
        <v>31</v>
      </c>
      <c r="C25" s="115"/>
      <c r="D25" s="115"/>
      <c r="E25" s="115"/>
      <c r="F25" s="115"/>
      <c r="G25" s="115"/>
      <c r="H25" s="115"/>
      <c r="I25" s="115"/>
      <c r="J25" s="115"/>
      <c r="K25" s="115"/>
    </row>
    <row r="26" spans="2:11" ht="15.75" thickBot="1" x14ac:dyDescent="0.3">
      <c r="B26" s="9" t="s">
        <v>32</v>
      </c>
      <c r="C26" s="124" t="s">
        <v>33</v>
      </c>
      <c r="D26" s="125"/>
      <c r="E26" s="125"/>
      <c r="F26" s="125"/>
      <c r="G26" s="125"/>
      <c r="H26" s="125"/>
      <c r="I26" s="125"/>
      <c r="J26" s="126"/>
      <c r="K26" s="10" t="s">
        <v>34</v>
      </c>
    </row>
    <row r="27" spans="2:11" x14ac:dyDescent="0.25">
      <c r="B27" s="87" t="s">
        <v>5</v>
      </c>
      <c r="C27" s="127" t="s">
        <v>35</v>
      </c>
      <c r="D27" s="128"/>
      <c r="E27" s="128"/>
      <c r="F27" s="128"/>
      <c r="G27" s="128"/>
      <c r="H27" s="128"/>
      <c r="I27" s="128"/>
      <c r="J27" s="128"/>
      <c r="K27" s="48">
        <f>K20</f>
        <v>10713.73</v>
      </c>
    </row>
    <row r="28" spans="2:11" x14ac:dyDescent="0.25">
      <c r="B28" s="88" t="s">
        <v>6</v>
      </c>
      <c r="C28" s="108" t="s">
        <v>36</v>
      </c>
      <c r="D28" s="109"/>
      <c r="E28" s="109"/>
      <c r="F28" s="109"/>
      <c r="G28" s="109"/>
      <c r="H28" s="109"/>
      <c r="I28" s="109"/>
      <c r="J28" s="109"/>
      <c r="K28" s="89"/>
    </row>
    <row r="29" spans="2:11" x14ac:dyDescent="0.25">
      <c r="B29" s="88" t="s">
        <v>7</v>
      </c>
      <c r="C29" s="108" t="s">
        <v>37</v>
      </c>
      <c r="D29" s="109"/>
      <c r="E29" s="109"/>
      <c r="F29" s="109"/>
      <c r="G29" s="109"/>
      <c r="H29" s="109"/>
      <c r="I29" s="109"/>
      <c r="J29" s="109"/>
      <c r="K29" s="89"/>
    </row>
    <row r="30" spans="2:11" x14ac:dyDescent="0.25">
      <c r="B30" s="88" t="s">
        <v>8</v>
      </c>
      <c r="C30" s="108" t="s">
        <v>38</v>
      </c>
      <c r="D30" s="109"/>
      <c r="E30" s="109"/>
      <c r="F30" s="109"/>
      <c r="G30" s="109"/>
      <c r="H30" s="109"/>
      <c r="I30" s="109"/>
      <c r="J30" s="109"/>
      <c r="K30" s="89"/>
    </row>
    <row r="31" spans="2:11" x14ac:dyDescent="0.25">
      <c r="B31" s="88" t="s">
        <v>9</v>
      </c>
      <c r="C31" s="108" t="s">
        <v>39</v>
      </c>
      <c r="D31" s="109"/>
      <c r="E31" s="109"/>
      <c r="F31" s="109"/>
      <c r="G31" s="109"/>
      <c r="H31" s="109"/>
      <c r="I31" s="109"/>
      <c r="J31" s="109"/>
      <c r="K31" s="89"/>
    </row>
    <row r="32" spans="2:11" x14ac:dyDescent="0.25">
      <c r="B32" s="88" t="s">
        <v>10</v>
      </c>
      <c r="C32" s="108" t="s">
        <v>147</v>
      </c>
      <c r="D32" s="109"/>
      <c r="E32" s="109"/>
      <c r="F32" s="109"/>
      <c r="G32" s="109"/>
      <c r="H32" s="109"/>
      <c r="I32" s="109"/>
      <c r="J32" s="109"/>
      <c r="K32" s="89"/>
    </row>
    <row r="33" spans="2:11" ht="15.75" thickBot="1" x14ac:dyDescent="0.3">
      <c r="B33" s="88" t="s">
        <v>57</v>
      </c>
      <c r="C33" s="108" t="s">
        <v>172</v>
      </c>
      <c r="D33" s="109"/>
      <c r="E33" s="109"/>
      <c r="F33" s="109"/>
      <c r="G33" s="109"/>
      <c r="H33" s="109"/>
      <c r="I33" s="109"/>
      <c r="J33" s="109"/>
      <c r="K33" s="89"/>
    </row>
    <row r="34" spans="2:11" ht="15.75" thickBot="1" x14ac:dyDescent="0.3">
      <c r="B34" s="122" t="s">
        <v>40</v>
      </c>
      <c r="C34" s="123"/>
      <c r="D34" s="123"/>
      <c r="E34" s="123"/>
      <c r="F34" s="123"/>
      <c r="G34" s="123"/>
      <c r="H34" s="123"/>
      <c r="I34" s="123"/>
      <c r="J34" s="123"/>
      <c r="K34" s="12">
        <f>SUM(K27:K33)</f>
        <v>10713.73</v>
      </c>
    </row>
    <row r="35" spans="2:11" x14ac:dyDescent="0.25">
      <c r="B35" s="2"/>
      <c r="C35" s="2"/>
      <c r="D35" s="2"/>
      <c r="E35" s="2"/>
      <c r="F35" s="2"/>
      <c r="G35" s="2"/>
      <c r="H35" s="2"/>
      <c r="I35" s="2"/>
      <c r="J35" s="2"/>
      <c r="K35" s="2"/>
    </row>
    <row r="36" spans="2:11" ht="15.75" thickBot="1" x14ac:dyDescent="0.3">
      <c r="B36" s="141" t="s">
        <v>41</v>
      </c>
      <c r="C36" s="141"/>
      <c r="D36" s="141"/>
      <c r="E36" s="141"/>
      <c r="F36" s="141"/>
      <c r="G36" s="141"/>
      <c r="H36" s="141"/>
      <c r="I36" s="141"/>
      <c r="J36" s="141"/>
      <c r="K36" s="141"/>
    </row>
    <row r="37" spans="2:11" ht="15.75" thickBot="1" x14ac:dyDescent="0.3">
      <c r="B37" s="142" t="s">
        <v>42</v>
      </c>
      <c r="C37" s="143"/>
      <c r="D37" s="143"/>
      <c r="E37" s="143"/>
      <c r="F37" s="143"/>
      <c r="G37" s="143"/>
      <c r="H37" s="143"/>
      <c r="I37" s="143"/>
      <c r="J37" s="143"/>
      <c r="K37" s="144"/>
    </row>
    <row r="38" spans="2:11" ht="30" x14ac:dyDescent="0.25">
      <c r="B38" s="13" t="s">
        <v>43</v>
      </c>
      <c r="C38" s="145" t="s">
        <v>44</v>
      </c>
      <c r="D38" s="146"/>
      <c r="E38" s="146"/>
      <c r="F38" s="146"/>
      <c r="G38" s="146"/>
      <c r="H38" s="146"/>
      <c r="I38" s="147"/>
      <c r="J38" s="14" t="s">
        <v>45</v>
      </c>
      <c r="K38" s="15" t="s">
        <v>34</v>
      </c>
    </row>
    <row r="39" spans="2:11" x14ac:dyDescent="0.25">
      <c r="B39" s="16" t="s">
        <v>5</v>
      </c>
      <c r="C39" s="132" t="s">
        <v>46</v>
      </c>
      <c r="D39" s="133"/>
      <c r="E39" s="133"/>
      <c r="F39" s="133"/>
      <c r="G39" s="133"/>
      <c r="H39" s="133"/>
      <c r="I39" s="134"/>
      <c r="J39" s="17">
        <v>8.3299999999999999E-2</v>
      </c>
      <c r="K39" s="18">
        <f>J39*K34</f>
        <v>892.453709</v>
      </c>
    </row>
    <row r="40" spans="2:11" ht="15.75" thickBot="1" x14ac:dyDescent="0.3">
      <c r="B40" s="19" t="s">
        <v>6</v>
      </c>
      <c r="C40" s="148" t="s">
        <v>47</v>
      </c>
      <c r="D40" s="149"/>
      <c r="E40" s="149"/>
      <c r="F40" s="149"/>
      <c r="G40" s="149"/>
      <c r="H40" s="149"/>
      <c r="I40" s="150"/>
      <c r="J40" s="20">
        <v>0.121</v>
      </c>
      <c r="K40" s="21">
        <f>J40*K34</f>
        <v>1296.36133</v>
      </c>
    </row>
    <row r="41" spans="2:11" ht="15.75" thickBot="1" x14ac:dyDescent="0.3">
      <c r="B41" s="151" t="s">
        <v>48</v>
      </c>
      <c r="C41" s="152"/>
      <c r="D41" s="152"/>
      <c r="E41" s="152"/>
      <c r="F41" s="152"/>
      <c r="G41" s="152"/>
      <c r="H41" s="152"/>
      <c r="I41" s="152"/>
      <c r="J41" s="152"/>
      <c r="K41" s="12">
        <f>SUM(K39:K40)</f>
        <v>2188.8150390000001</v>
      </c>
    </row>
    <row r="42" spans="2:11" ht="15.75" thickBot="1" x14ac:dyDescent="0.3">
      <c r="B42" s="2"/>
      <c r="C42" s="2"/>
      <c r="D42" s="2"/>
      <c r="E42" s="2"/>
      <c r="F42" s="2"/>
      <c r="G42" s="2"/>
      <c r="H42" s="2"/>
      <c r="I42" s="2"/>
      <c r="J42" s="2"/>
      <c r="K42" s="2"/>
    </row>
    <row r="43" spans="2:11" ht="15.75" thickBot="1" x14ac:dyDescent="0.3">
      <c r="B43" s="129" t="s">
        <v>49</v>
      </c>
      <c r="C43" s="130"/>
      <c r="D43" s="130"/>
      <c r="E43" s="130"/>
      <c r="F43" s="130"/>
      <c r="G43" s="130"/>
      <c r="H43" s="130"/>
      <c r="I43" s="130"/>
      <c r="J43" s="130"/>
      <c r="K43" s="131"/>
    </row>
    <row r="44" spans="2:11" ht="30.75" thickBot="1" x14ac:dyDescent="0.3">
      <c r="B44" s="22" t="s">
        <v>50</v>
      </c>
      <c r="C44" s="156" t="s">
        <v>51</v>
      </c>
      <c r="D44" s="123"/>
      <c r="E44" s="123"/>
      <c r="F44" s="123"/>
      <c r="G44" s="123"/>
      <c r="H44" s="123"/>
      <c r="I44" s="157"/>
      <c r="J44" s="23" t="s">
        <v>45</v>
      </c>
      <c r="K44" s="24" t="s">
        <v>34</v>
      </c>
    </row>
    <row r="45" spans="2:11" x14ac:dyDescent="0.25">
      <c r="B45" s="25" t="s">
        <v>5</v>
      </c>
      <c r="C45" s="153" t="s">
        <v>52</v>
      </c>
      <c r="D45" s="154"/>
      <c r="E45" s="154"/>
      <c r="F45" s="154"/>
      <c r="G45" s="154"/>
      <c r="H45" s="154"/>
      <c r="I45" s="155"/>
      <c r="J45" s="26">
        <v>0.2</v>
      </c>
      <c r="K45" s="27">
        <f>(K34+K41)*J45</f>
        <v>2580.5090078000003</v>
      </c>
    </row>
    <row r="46" spans="2:11" x14ac:dyDescent="0.25">
      <c r="B46" s="16" t="s">
        <v>6</v>
      </c>
      <c r="C46" s="132" t="s">
        <v>53</v>
      </c>
      <c r="D46" s="133"/>
      <c r="E46" s="133"/>
      <c r="F46" s="133"/>
      <c r="G46" s="133"/>
      <c r="H46" s="133"/>
      <c r="I46" s="134"/>
      <c r="J46" s="28">
        <v>2.5000000000000001E-2</v>
      </c>
      <c r="K46" s="18">
        <f>(K34+K41)*J46</f>
        <v>322.56362597500004</v>
      </c>
    </row>
    <row r="47" spans="2:11" x14ac:dyDescent="0.25">
      <c r="B47" s="16" t="s">
        <v>7</v>
      </c>
      <c r="C47" s="132" t="s">
        <v>139</v>
      </c>
      <c r="D47" s="133"/>
      <c r="E47" s="133"/>
      <c r="F47" s="133"/>
      <c r="G47" s="133"/>
      <c r="H47" s="133"/>
      <c r="I47" s="134"/>
      <c r="J47" s="64">
        <v>0.03</v>
      </c>
      <c r="K47" s="18">
        <f>(K34+K41)*J47</f>
        <v>387.07635117000001</v>
      </c>
    </row>
    <row r="48" spans="2:11" x14ac:dyDescent="0.25">
      <c r="B48" s="16" t="s">
        <v>8</v>
      </c>
      <c r="C48" s="132" t="s">
        <v>54</v>
      </c>
      <c r="D48" s="133"/>
      <c r="E48" s="133"/>
      <c r="F48" s="133"/>
      <c r="G48" s="133"/>
      <c r="H48" s="133"/>
      <c r="I48" s="134"/>
      <c r="J48" s="28">
        <v>1.4999999999999999E-2</v>
      </c>
      <c r="K48" s="18">
        <f>(K34+K41)*J48</f>
        <v>193.538175585</v>
      </c>
    </row>
    <row r="49" spans="2:11" x14ac:dyDescent="0.25">
      <c r="B49" s="16" t="s">
        <v>9</v>
      </c>
      <c r="C49" s="132" t="s">
        <v>55</v>
      </c>
      <c r="D49" s="133"/>
      <c r="E49" s="133"/>
      <c r="F49" s="133"/>
      <c r="G49" s="133"/>
      <c r="H49" s="133"/>
      <c r="I49" s="134"/>
      <c r="J49" s="28">
        <v>0.01</v>
      </c>
      <c r="K49" s="18">
        <f>(K34+K41)*J49</f>
        <v>129.02545039</v>
      </c>
    </row>
    <row r="50" spans="2:11" x14ac:dyDescent="0.25">
      <c r="B50" s="16" t="s">
        <v>10</v>
      </c>
      <c r="C50" s="132" t="s">
        <v>56</v>
      </c>
      <c r="D50" s="133"/>
      <c r="E50" s="133"/>
      <c r="F50" s="133"/>
      <c r="G50" s="133"/>
      <c r="H50" s="133"/>
      <c r="I50" s="134"/>
      <c r="J50" s="28">
        <v>6.0000000000000001E-3</v>
      </c>
      <c r="K50" s="18">
        <f>(K34+K41)*J50</f>
        <v>77.415270234000005</v>
      </c>
    </row>
    <row r="51" spans="2:11" x14ac:dyDescent="0.25">
      <c r="B51" s="16" t="s">
        <v>57</v>
      </c>
      <c r="C51" s="132" t="s">
        <v>58</v>
      </c>
      <c r="D51" s="133"/>
      <c r="E51" s="133"/>
      <c r="F51" s="133"/>
      <c r="G51" s="133"/>
      <c r="H51" s="133"/>
      <c r="I51" s="134"/>
      <c r="J51" s="28">
        <v>2E-3</v>
      </c>
      <c r="K51" s="18">
        <f>(K34+K41)*J51</f>
        <v>25.805090078000003</v>
      </c>
    </row>
    <row r="52" spans="2:11" ht="15.75" thickBot="1" x14ac:dyDescent="0.3">
      <c r="B52" s="19" t="s">
        <v>59</v>
      </c>
      <c r="C52" s="148" t="s">
        <v>60</v>
      </c>
      <c r="D52" s="149"/>
      <c r="E52" s="149"/>
      <c r="F52" s="149"/>
      <c r="G52" s="149"/>
      <c r="H52" s="149"/>
      <c r="I52" s="150"/>
      <c r="J52" s="29">
        <v>0.08</v>
      </c>
      <c r="K52" s="21">
        <f>(K34+K41)*J52</f>
        <v>1032.20360312</v>
      </c>
    </row>
    <row r="53" spans="2:11" ht="15.75" thickBot="1" x14ac:dyDescent="0.3">
      <c r="B53" s="122" t="s">
        <v>48</v>
      </c>
      <c r="C53" s="123"/>
      <c r="D53" s="123"/>
      <c r="E53" s="123"/>
      <c r="F53" s="123"/>
      <c r="G53" s="123"/>
      <c r="H53" s="123"/>
      <c r="I53" s="157"/>
      <c r="J53" s="30">
        <f>SUM(J45:J52)</f>
        <v>0.36800000000000005</v>
      </c>
      <c r="K53" s="12">
        <f>SUM(K45:K52)</f>
        <v>4748.136574352</v>
      </c>
    </row>
    <row r="54" spans="2:11" ht="15.75" thickBot="1" x14ac:dyDescent="0.3">
      <c r="B54" s="142" t="s">
        <v>138</v>
      </c>
      <c r="C54" s="143"/>
      <c r="D54" s="143"/>
      <c r="E54" s="143"/>
      <c r="F54" s="143"/>
      <c r="G54" s="143"/>
      <c r="H54" s="143"/>
      <c r="I54" s="143"/>
      <c r="J54" s="143"/>
      <c r="K54" s="144"/>
    </row>
    <row r="55" spans="2:11" x14ac:dyDescent="0.25">
      <c r="B55" s="2"/>
      <c r="C55" s="2"/>
      <c r="D55" s="2"/>
      <c r="E55" s="2"/>
      <c r="F55" s="2"/>
      <c r="G55" s="2"/>
      <c r="H55" s="2"/>
      <c r="I55" s="2"/>
      <c r="J55" s="2"/>
      <c r="K55" s="2"/>
    </row>
    <row r="56" spans="2:11" ht="15.75" thickBot="1" x14ac:dyDescent="0.3">
      <c r="B56" s="141" t="s">
        <v>61</v>
      </c>
      <c r="C56" s="141"/>
      <c r="D56" s="141"/>
      <c r="E56" s="141"/>
      <c r="F56" s="141"/>
      <c r="G56" s="141"/>
      <c r="H56" s="141"/>
      <c r="I56" s="141"/>
      <c r="J56" s="141"/>
      <c r="K56" s="141"/>
    </row>
    <row r="57" spans="2:11" x14ac:dyDescent="0.25">
      <c r="B57" s="31" t="s">
        <v>62</v>
      </c>
      <c r="C57" s="158" t="s">
        <v>63</v>
      </c>
      <c r="D57" s="158"/>
      <c r="E57" s="158"/>
      <c r="F57" s="158"/>
      <c r="G57" s="158"/>
      <c r="H57" s="158"/>
      <c r="I57" s="158"/>
      <c r="J57" s="158"/>
      <c r="K57" s="32" t="s">
        <v>34</v>
      </c>
    </row>
    <row r="58" spans="2:11" x14ac:dyDescent="0.25">
      <c r="B58" s="16" t="s">
        <v>5</v>
      </c>
      <c r="C58" s="132" t="s">
        <v>164</v>
      </c>
      <c r="D58" s="133"/>
      <c r="E58" s="133"/>
      <c r="F58" s="133"/>
      <c r="G58" s="133"/>
      <c r="H58" s="133"/>
      <c r="I58" s="133"/>
      <c r="J58" s="134"/>
      <c r="K58" s="18">
        <f>'Nota Explicatica'!E32</f>
        <v>242</v>
      </c>
    </row>
    <row r="59" spans="2:11" ht="15" customHeight="1" x14ac:dyDescent="0.25">
      <c r="B59" s="16" t="s">
        <v>6</v>
      </c>
      <c r="C59" s="132" t="s">
        <v>148</v>
      </c>
      <c r="D59" s="133"/>
      <c r="E59" s="133"/>
      <c r="F59" s="133"/>
      <c r="G59" s="133"/>
      <c r="H59" s="133"/>
      <c r="I59" s="133"/>
      <c r="J59" s="134"/>
      <c r="K59" s="18">
        <f>'Nota Explicatica'!E33</f>
        <v>858</v>
      </c>
    </row>
    <row r="60" spans="2:11" ht="15" customHeight="1" x14ac:dyDescent="0.25">
      <c r="B60" s="16" t="s">
        <v>7</v>
      </c>
      <c r="C60" s="132" t="s">
        <v>181</v>
      </c>
      <c r="D60" s="133"/>
      <c r="E60" s="133"/>
      <c r="F60" s="133"/>
      <c r="G60" s="133"/>
      <c r="H60" s="133"/>
      <c r="I60" s="133"/>
      <c r="J60" s="134"/>
      <c r="K60" s="8">
        <f>'Nota Explicatica'!E34</f>
        <v>0</v>
      </c>
    </row>
    <row r="61" spans="2:11" ht="15" customHeight="1" x14ac:dyDescent="0.25">
      <c r="B61" s="16" t="s">
        <v>8</v>
      </c>
      <c r="C61" s="132" t="s">
        <v>174</v>
      </c>
      <c r="D61" s="133"/>
      <c r="E61" s="133"/>
      <c r="F61" s="133"/>
      <c r="G61" s="133"/>
      <c r="H61" s="133"/>
      <c r="I61" s="133"/>
      <c r="J61" s="134"/>
      <c r="K61" s="33">
        <f>'Nota Explicatica'!E35</f>
        <v>0</v>
      </c>
    </row>
    <row r="62" spans="2:11" ht="15" customHeight="1" x14ac:dyDescent="0.25">
      <c r="B62" s="16" t="s">
        <v>9</v>
      </c>
      <c r="C62" s="132" t="s">
        <v>171</v>
      </c>
      <c r="D62" s="133"/>
      <c r="E62" s="133"/>
      <c r="F62" s="133"/>
      <c r="G62" s="133"/>
      <c r="H62" s="133"/>
      <c r="I62" s="133"/>
      <c r="J62" s="134"/>
      <c r="K62" s="8">
        <f>'Nota Explicatica'!E36</f>
        <v>0</v>
      </c>
    </row>
    <row r="63" spans="2:11" ht="15.75" customHeight="1" thickBot="1" x14ac:dyDescent="0.3">
      <c r="B63" s="16" t="s">
        <v>10</v>
      </c>
      <c r="C63" s="132" t="s">
        <v>150</v>
      </c>
      <c r="D63" s="133"/>
      <c r="E63" s="133"/>
      <c r="F63" s="133"/>
      <c r="G63" s="133"/>
      <c r="H63" s="133"/>
      <c r="I63" s="133"/>
      <c r="J63" s="134"/>
      <c r="K63" s="34">
        <f>'Nota Explicatica'!E37</f>
        <v>0</v>
      </c>
    </row>
    <row r="64" spans="2:11" ht="15.75" thickBot="1" x14ac:dyDescent="0.3">
      <c r="B64" s="151" t="s">
        <v>48</v>
      </c>
      <c r="C64" s="152"/>
      <c r="D64" s="152"/>
      <c r="E64" s="152"/>
      <c r="F64" s="152"/>
      <c r="G64" s="152"/>
      <c r="H64" s="152"/>
      <c r="I64" s="152"/>
      <c r="J64" s="152"/>
      <c r="K64" s="12">
        <f>SUM(K58:K63)</f>
        <v>1100</v>
      </c>
    </row>
    <row r="65" spans="2:11" x14ac:dyDescent="0.25">
      <c r="B65" s="2"/>
      <c r="C65" s="2"/>
      <c r="D65" s="2"/>
      <c r="E65" s="2"/>
      <c r="F65" s="2"/>
      <c r="G65" s="2"/>
      <c r="H65" s="2"/>
      <c r="I65" s="2"/>
      <c r="J65" s="2"/>
      <c r="K65" s="2"/>
    </row>
    <row r="66" spans="2:11" ht="15.75" thickBot="1" x14ac:dyDescent="0.3">
      <c r="B66" s="141" t="s">
        <v>64</v>
      </c>
      <c r="C66" s="141"/>
      <c r="D66" s="141"/>
      <c r="E66" s="141"/>
      <c r="F66" s="141"/>
      <c r="G66" s="141"/>
      <c r="H66" s="141"/>
      <c r="I66" s="141"/>
      <c r="J66" s="141"/>
      <c r="K66" s="141"/>
    </row>
    <row r="67" spans="2:11" x14ac:dyDescent="0.25">
      <c r="B67" s="31">
        <v>2</v>
      </c>
      <c r="C67" s="158" t="s">
        <v>65</v>
      </c>
      <c r="D67" s="158"/>
      <c r="E67" s="158"/>
      <c r="F67" s="158"/>
      <c r="G67" s="158"/>
      <c r="H67" s="158"/>
      <c r="I67" s="158"/>
      <c r="J67" s="158"/>
      <c r="K67" s="32" t="s">
        <v>34</v>
      </c>
    </row>
    <row r="68" spans="2:11" x14ac:dyDescent="0.25">
      <c r="B68" s="16" t="s">
        <v>43</v>
      </c>
      <c r="C68" s="118" t="s">
        <v>44</v>
      </c>
      <c r="D68" s="118"/>
      <c r="E68" s="118"/>
      <c r="F68" s="118"/>
      <c r="G68" s="118"/>
      <c r="H68" s="118"/>
      <c r="I68" s="118"/>
      <c r="J68" s="118"/>
      <c r="K68" s="18">
        <f>K41</f>
        <v>2188.8150390000001</v>
      </c>
    </row>
    <row r="69" spans="2:11" x14ac:dyDescent="0.25">
      <c r="B69" s="16" t="s">
        <v>50</v>
      </c>
      <c r="C69" s="118" t="s">
        <v>51</v>
      </c>
      <c r="D69" s="118"/>
      <c r="E69" s="118"/>
      <c r="F69" s="118"/>
      <c r="G69" s="118"/>
      <c r="H69" s="118"/>
      <c r="I69" s="118"/>
      <c r="J69" s="118"/>
      <c r="K69" s="18">
        <f>K53</f>
        <v>4748.136574352</v>
      </c>
    </row>
    <row r="70" spans="2:11" ht="15.75" thickBot="1" x14ac:dyDescent="0.3">
      <c r="B70" s="19" t="s">
        <v>62</v>
      </c>
      <c r="C70" s="160" t="s">
        <v>63</v>
      </c>
      <c r="D70" s="160"/>
      <c r="E70" s="160"/>
      <c r="F70" s="160"/>
      <c r="G70" s="160"/>
      <c r="H70" s="160"/>
      <c r="I70" s="160"/>
      <c r="J70" s="160"/>
      <c r="K70" s="21">
        <f>K64</f>
        <v>1100</v>
      </c>
    </row>
    <row r="71" spans="2:11" ht="15.75" thickBot="1" x14ac:dyDescent="0.3">
      <c r="B71" s="122" t="s">
        <v>48</v>
      </c>
      <c r="C71" s="123"/>
      <c r="D71" s="123"/>
      <c r="E71" s="123"/>
      <c r="F71" s="123"/>
      <c r="G71" s="123"/>
      <c r="H71" s="123"/>
      <c r="I71" s="123"/>
      <c r="J71" s="157"/>
      <c r="K71" s="12">
        <f>SUM(K68:K70)</f>
        <v>8036.9516133520001</v>
      </c>
    </row>
    <row r="72" spans="2:11" x14ac:dyDescent="0.25">
      <c r="B72" s="2"/>
      <c r="C72" s="2"/>
      <c r="D72" s="2"/>
      <c r="E72" s="2"/>
      <c r="F72" s="2"/>
      <c r="G72" s="2"/>
      <c r="H72" s="2"/>
      <c r="I72" s="2"/>
      <c r="J72" s="2"/>
      <c r="K72" s="2"/>
    </row>
    <row r="73" spans="2:11" ht="15.75" thickBot="1" x14ac:dyDescent="0.3">
      <c r="B73" s="141" t="s">
        <v>66</v>
      </c>
      <c r="C73" s="141"/>
      <c r="D73" s="141"/>
      <c r="E73" s="141"/>
      <c r="F73" s="141"/>
      <c r="G73" s="141"/>
      <c r="H73" s="141"/>
      <c r="I73" s="141"/>
      <c r="J73" s="141"/>
      <c r="K73" s="141"/>
    </row>
    <row r="74" spans="2:11" ht="30.75" thickBot="1" x14ac:dyDescent="0.3">
      <c r="B74" s="22">
        <v>3</v>
      </c>
      <c r="C74" s="156" t="s">
        <v>67</v>
      </c>
      <c r="D74" s="123"/>
      <c r="E74" s="123"/>
      <c r="F74" s="123"/>
      <c r="G74" s="123"/>
      <c r="H74" s="123"/>
      <c r="I74" s="157"/>
      <c r="J74" s="23" t="s">
        <v>45</v>
      </c>
      <c r="K74" s="24" t="s">
        <v>34</v>
      </c>
    </row>
    <row r="75" spans="2:11" ht="15" customHeight="1" x14ac:dyDescent="0.25">
      <c r="B75" s="25" t="s">
        <v>5</v>
      </c>
      <c r="C75" s="159" t="s">
        <v>68</v>
      </c>
      <c r="D75" s="159"/>
      <c r="E75" s="159"/>
      <c r="F75" s="159"/>
      <c r="G75" s="159"/>
      <c r="H75" s="159"/>
      <c r="I75" s="159"/>
      <c r="J75" s="62">
        <f>'Nota Explicatica'!E39</f>
        <v>4.5833333333333334E-3</v>
      </c>
      <c r="K75" s="27">
        <f>($K$34+$K$71)*J75</f>
        <v>85.940624061196672</v>
      </c>
    </row>
    <row r="76" spans="2:11" ht="15" customHeight="1" x14ac:dyDescent="0.25">
      <c r="B76" s="16" t="s">
        <v>6</v>
      </c>
      <c r="C76" s="118" t="s">
        <v>69</v>
      </c>
      <c r="D76" s="118"/>
      <c r="E76" s="118"/>
      <c r="F76" s="118"/>
      <c r="G76" s="118"/>
      <c r="H76" s="118"/>
      <c r="I76" s="118"/>
      <c r="J76" s="62">
        <f>'Nota Explicatica'!E40</f>
        <v>3.6666666666666667E-4</v>
      </c>
      <c r="K76" s="27">
        <f>($K$34+$K$71)*J76</f>
        <v>6.8752499248957335</v>
      </c>
    </row>
    <row r="77" spans="2:11" ht="15" customHeight="1" x14ac:dyDescent="0.25">
      <c r="B77" s="16" t="s">
        <v>7</v>
      </c>
      <c r="C77" s="118" t="s">
        <v>70</v>
      </c>
      <c r="D77" s="118"/>
      <c r="E77" s="118"/>
      <c r="F77" s="118"/>
      <c r="G77" s="118"/>
      <c r="H77" s="118"/>
      <c r="I77" s="118"/>
      <c r="J77" s="62">
        <f>'Nota Explicatica'!E41</f>
        <v>1.9444444444444445E-2</v>
      </c>
      <c r="K77" s="27">
        <f>($K$34+$K$71)*J77</f>
        <v>364.59658692628892</v>
      </c>
    </row>
    <row r="78" spans="2:11" ht="15" customHeight="1" x14ac:dyDescent="0.25">
      <c r="B78" s="16" t="s">
        <v>8</v>
      </c>
      <c r="C78" s="118" t="s">
        <v>71</v>
      </c>
      <c r="D78" s="118"/>
      <c r="E78" s="118"/>
      <c r="F78" s="118"/>
      <c r="G78" s="118"/>
      <c r="H78" s="118"/>
      <c r="I78" s="118"/>
      <c r="J78" s="62">
        <f>'Nota Explicatica'!E42</f>
        <v>7.1555555555555565E-3</v>
      </c>
      <c r="K78" s="27">
        <f>($K$34+$K$71)*J78</f>
        <v>134.17154398887433</v>
      </c>
    </row>
    <row r="79" spans="2:11" ht="15.75" customHeight="1" thickBot="1" x14ac:dyDescent="0.3">
      <c r="B79" s="19" t="s">
        <v>9</v>
      </c>
      <c r="C79" s="160" t="s">
        <v>179</v>
      </c>
      <c r="D79" s="160"/>
      <c r="E79" s="160"/>
      <c r="F79" s="160"/>
      <c r="G79" s="160"/>
      <c r="H79" s="160"/>
      <c r="I79" s="160"/>
      <c r="J79" s="62">
        <f>'Nota Explicatica'!E43</f>
        <v>0.04</v>
      </c>
      <c r="K79" s="27">
        <f>($K$34+$K$71)*J79</f>
        <v>750.02726453408002</v>
      </c>
    </row>
    <row r="80" spans="2:11" ht="15.75" thickBot="1" x14ac:dyDescent="0.3">
      <c r="B80" s="122" t="s">
        <v>48</v>
      </c>
      <c r="C80" s="123"/>
      <c r="D80" s="123"/>
      <c r="E80" s="123"/>
      <c r="F80" s="123"/>
      <c r="G80" s="123"/>
      <c r="H80" s="123"/>
      <c r="I80" s="157"/>
      <c r="J80" s="35">
        <f>SUM(J75:J79)</f>
        <v>7.1550000000000002E-2</v>
      </c>
      <c r="K80" s="12">
        <f>SUM(K75:K79)</f>
        <v>1341.6112694353355</v>
      </c>
    </row>
    <row r="81" spans="2:11" x14ac:dyDescent="0.25">
      <c r="B81" s="2"/>
      <c r="C81" s="2"/>
      <c r="D81" s="2"/>
      <c r="E81" s="2"/>
      <c r="F81" s="2"/>
      <c r="G81" s="2"/>
      <c r="H81" s="2"/>
      <c r="I81" s="2"/>
      <c r="J81" s="2"/>
      <c r="K81" s="2"/>
    </row>
    <row r="82" spans="2:11" ht="15.75" thickBot="1" x14ac:dyDescent="0.3">
      <c r="B82" s="141" t="s">
        <v>72</v>
      </c>
      <c r="C82" s="141"/>
      <c r="D82" s="141"/>
      <c r="E82" s="141"/>
      <c r="F82" s="141"/>
      <c r="G82" s="141"/>
      <c r="H82" s="141"/>
      <c r="I82" s="141"/>
      <c r="J82" s="141"/>
      <c r="K82" s="141"/>
    </row>
    <row r="83" spans="2:11" x14ac:dyDescent="0.25">
      <c r="B83" s="161" t="s">
        <v>73</v>
      </c>
      <c r="C83" s="163" t="s">
        <v>74</v>
      </c>
      <c r="D83" s="164"/>
      <c r="E83" s="164"/>
      <c r="F83" s="164"/>
      <c r="G83" s="164"/>
      <c r="H83" s="164"/>
      <c r="I83" s="165"/>
      <c r="J83" s="169" t="s">
        <v>45</v>
      </c>
      <c r="K83" s="171" t="s">
        <v>34</v>
      </c>
    </row>
    <row r="84" spans="2:11" ht="15.75" thickBot="1" x14ac:dyDescent="0.3">
      <c r="B84" s="162"/>
      <c r="C84" s="166"/>
      <c r="D84" s="167"/>
      <c r="E84" s="167"/>
      <c r="F84" s="167"/>
      <c r="G84" s="167"/>
      <c r="H84" s="167"/>
      <c r="I84" s="168"/>
      <c r="J84" s="170"/>
      <c r="K84" s="172"/>
    </row>
    <row r="85" spans="2:11" x14ac:dyDescent="0.25">
      <c r="B85" s="25" t="s">
        <v>5</v>
      </c>
      <c r="C85" s="153" t="s">
        <v>75</v>
      </c>
      <c r="D85" s="154"/>
      <c r="E85" s="154"/>
      <c r="F85" s="154"/>
      <c r="G85" s="154"/>
      <c r="H85" s="154"/>
      <c r="I85" s="155"/>
      <c r="J85" s="62">
        <f>'Nota Explicatica'!E47</f>
        <v>1.7024999999999998E-2</v>
      </c>
      <c r="K85" s="27">
        <f>(K$53+K$34)*J85</f>
        <v>263.23827842834277</v>
      </c>
    </row>
    <row r="86" spans="2:11" x14ac:dyDescent="0.25">
      <c r="B86" s="16" t="s">
        <v>6</v>
      </c>
      <c r="C86" s="132" t="s">
        <v>76</v>
      </c>
      <c r="D86" s="133"/>
      <c r="E86" s="133"/>
      <c r="F86" s="133"/>
      <c r="G86" s="133"/>
      <c r="H86" s="133"/>
      <c r="I86" s="134"/>
      <c r="J86" s="63">
        <f>'Nota Explicatica'!E48</f>
        <v>2.722222222222222E-4</v>
      </c>
      <c r="K86" s="27">
        <f t="shared" ref="K86:K90" si="0">(K$53+K$34)*J86</f>
        <v>4.2090636785735995</v>
      </c>
    </row>
    <row r="87" spans="2:11" x14ac:dyDescent="0.25">
      <c r="B87" s="16" t="s">
        <v>7</v>
      </c>
      <c r="C87" s="132" t="s">
        <v>77</v>
      </c>
      <c r="D87" s="133"/>
      <c r="E87" s="133"/>
      <c r="F87" s="133"/>
      <c r="G87" s="133"/>
      <c r="H87" s="133"/>
      <c r="I87" s="134"/>
      <c r="J87" s="62">
        <f>'Nota Explicatica'!E49</f>
        <v>2.3000000000000001E-4</v>
      </c>
      <c r="K87" s="27">
        <f t="shared" si="0"/>
        <v>3.5562293121009598</v>
      </c>
    </row>
    <row r="88" spans="2:11" x14ac:dyDescent="0.25">
      <c r="B88" s="16" t="s">
        <v>8</v>
      </c>
      <c r="C88" s="132" t="s">
        <v>78</v>
      </c>
      <c r="D88" s="133"/>
      <c r="E88" s="133"/>
      <c r="F88" s="133"/>
      <c r="G88" s="133"/>
      <c r="H88" s="133"/>
      <c r="I88" s="134"/>
      <c r="J88" s="62">
        <f>'Nota Explicatica'!E50</f>
        <v>2.9999999999999997E-4</v>
      </c>
      <c r="K88" s="27">
        <f t="shared" si="0"/>
        <v>4.6385599723055995</v>
      </c>
    </row>
    <row r="89" spans="2:11" x14ac:dyDescent="0.25">
      <c r="B89" s="16" t="s">
        <v>9</v>
      </c>
      <c r="C89" s="132" t="s">
        <v>79</v>
      </c>
      <c r="D89" s="133"/>
      <c r="E89" s="133"/>
      <c r="F89" s="133"/>
      <c r="G89" s="133"/>
      <c r="H89" s="133"/>
      <c r="I89" s="134"/>
      <c r="J89" s="62">
        <f>'Nota Explicatica'!E51</f>
        <v>3.2464800000000003E-4</v>
      </c>
      <c r="K89" s="27">
        <f t="shared" si="0"/>
        <v>5.0196640596302284</v>
      </c>
    </row>
    <row r="90" spans="2:11" ht="15.75" thickBot="1" x14ac:dyDescent="0.3">
      <c r="B90" s="19" t="s">
        <v>10</v>
      </c>
      <c r="C90" s="148" t="s">
        <v>80</v>
      </c>
      <c r="D90" s="149"/>
      <c r="E90" s="149"/>
      <c r="F90" s="149"/>
      <c r="G90" s="149"/>
      <c r="H90" s="149"/>
      <c r="I90" s="150"/>
      <c r="J90" s="62">
        <f>'Nota Explicatica'!E52</f>
        <v>0</v>
      </c>
      <c r="K90" s="27">
        <f t="shared" si="0"/>
        <v>0</v>
      </c>
    </row>
    <row r="91" spans="2:11" ht="15.75" thickBot="1" x14ac:dyDescent="0.3">
      <c r="B91" s="122" t="s">
        <v>48</v>
      </c>
      <c r="C91" s="123"/>
      <c r="D91" s="123"/>
      <c r="E91" s="123"/>
      <c r="F91" s="123"/>
      <c r="G91" s="123"/>
      <c r="H91" s="123"/>
      <c r="I91" s="157"/>
      <c r="J91" s="35">
        <f>SUM(J85:J90)</f>
        <v>1.8151870222222224E-2</v>
      </c>
      <c r="K91" s="12">
        <f>SUM(K85:K90)</f>
        <v>280.66179545095315</v>
      </c>
    </row>
    <row r="92" spans="2:11" x14ac:dyDescent="0.25">
      <c r="B92" s="57"/>
      <c r="C92" s="57"/>
      <c r="D92" s="57"/>
      <c r="E92" s="57"/>
      <c r="F92" s="57"/>
      <c r="G92" s="57"/>
      <c r="H92" s="57"/>
      <c r="I92" s="57"/>
      <c r="J92" s="57"/>
      <c r="K92" s="57"/>
    </row>
    <row r="93" spans="2:11" ht="15.75" thickBot="1" x14ac:dyDescent="0.3">
      <c r="B93" s="141" t="s">
        <v>81</v>
      </c>
      <c r="C93" s="141"/>
      <c r="D93" s="141"/>
      <c r="E93" s="141"/>
      <c r="F93" s="141"/>
      <c r="G93" s="141"/>
      <c r="H93" s="141"/>
      <c r="I93" s="141"/>
      <c r="J93" s="141"/>
      <c r="K93" s="141"/>
    </row>
    <row r="94" spans="2:11" ht="30.75" thickBot="1" x14ac:dyDescent="0.3">
      <c r="B94" s="22" t="s">
        <v>82</v>
      </c>
      <c r="C94" s="156" t="s">
        <v>83</v>
      </c>
      <c r="D94" s="123"/>
      <c r="E94" s="123"/>
      <c r="F94" s="123"/>
      <c r="G94" s="123"/>
      <c r="H94" s="123"/>
      <c r="I94" s="157"/>
      <c r="J94" s="23" t="s">
        <v>45</v>
      </c>
      <c r="K94" s="24" t="s">
        <v>34</v>
      </c>
    </row>
    <row r="95" spans="2:11" ht="15.75" thickBot="1" x14ac:dyDescent="0.3">
      <c r="B95" s="38" t="s">
        <v>5</v>
      </c>
      <c r="C95" s="173" t="s">
        <v>84</v>
      </c>
      <c r="D95" s="174"/>
      <c r="E95" s="174"/>
      <c r="F95" s="174"/>
      <c r="G95" s="174"/>
      <c r="H95" s="174"/>
      <c r="I95" s="175"/>
      <c r="J95" s="39">
        <v>0</v>
      </c>
      <c r="K95" s="40"/>
    </row>
    <row r="96" spans="2:11" ht="15.75" thickBot="1" x14ac:dyDescent="0.3">
      <c r="B96" s="151" t="s">
        <v>48</v>
      </c>
      <c r="C96" s="152"/>
      <c r="D96" s="152"/>
      <c r="E96" s="152"/>
      <c r="F96" s="152"/>
      <c r="G96" s="152"/>
      <c r="H96" s="152"/>
      <c r="I96" s="152"/>
      <c r="J96" s="152"/>
      <c r="K96" s="41"/>
    </row>
    <row r="97" spans="2:11" x14ac:dyDescent="0.25">
      <c r="B97" s="2"/>
      <c r="C97" s="2"/>
      <c r="D97" s="2"/>
      <c r="E97" s="2"/>
      <c r="F97" s="2"/>
      <c r="G97" s="2"/>
      <c r="H97" s="2"/>
      <c r="I97" s="2"/>
      <c r="J97" s="2"/>
      <c r="K97" s="2"/>
    </row>
    <row r="98" spans="2:11" ht="15.75" thickBot="1" x14ac:dyDescent="0.3">
      <c r="B98" s="141" t="s">
        <v>85</v>
      </c>
      <c r="C98" s="141"/>
      <c r="D98" s="141"/>
      <c r="E98" s="141"/>
      <c r="F98" s="141"/>
      <c r="G98" s="141"/>
      <c r="H98" s="141"/>
      <c r="I98" s="141"/>
      <c r="J98" s="141"/>
      <c r="K98" s="141"/>
    </row>
    <row r="99" spans="2:11" ht="30" x14ac:dyDescent="0.25">
      <c r="B99" s="31">
        <v>4</v>
      </c>
      <c r="C99" s="177" t="s">
        <v>86</v>
      </c>
      <c r="D99" s="178"/>
      <c r="E99" s="178"/>
      <c r="F99" s="178"/>
      <c r="G99" s="178"/>
      <c r="H99" s="178"/>
      <c r="I99" s="179"/>
      <c r="J99" s="42" t="s">
        <v>45</v>
      </c>
      <c r="K99" s="32" t="s">
        <v>34</v>
      </c>
    </row>
    <row r="100" spans="2:11" x14ac:dyDescent="0.25">
      <c r="B100" s="16" t="s">
        <v>73</v>
      </c>
      <c r="C100" s="102" t="s">
        <v>87</v>
      </c>
      <c r="D100" s="103"/>
      <c r="E100" s="103"/>
      <c r="F100" s="103"/>
      <c r="G100" s="103"/>
      <c r="H100" s="103"/>
      <c r="I100" s="104"/>
      <c r="J100" s="36">
        <f>J91</f>
        <v>1.8151870222222224E-2</v>
      </c>
      <c r="K100" s="43">
        <f>K91</f>
        <v>280.66179545095315</v>
      </c>
    </row>
    <row r="101" spans="2:11" x14ac:dyDescent="0.25">
      <c r="B101" s="19" t="s">
        <v>82</v>
      </c>
      <c r="C101" s="180" t="s">
        <v>88</v>
      </c>
      <c r="D101" s="181"/>
      <c r="E101" s="181"/>
      <c r="F101" s="181"/>
      <c r="G101" s="181"/>
      <c r="H101" s="181"/>
      <c r="I101" s="182"/>
      <c r="J101" s="44">
        <v>0</v>
      </c>
      <c r="K101" s="45"/>
    </row>
    <row r="102" spans="2:11" ht="15.75" thickBot="1" x14ac:dyDescent="0.3">
      <c r="B102" s="122" t="s">
        <v>48</v>
      </c>
      <c r="C102" s="123"/>
      <c r="D102" s="123"/>
      <c r="E102" s="123"/>
      <c r="F102" s="123"/>
      <c r="G102" s="123"/>
      <c r="H102" s="123"/>
      <c r="I102" s="123"/>
      <c r="J102" s="157"/>
      <c r="K102" s="12">
        <f>SUM(K100:K101)</f>
        <v>280.66179545095315</v>
      </c>
    </row>
    <row r="103" spans="2:11" x14ac:dyDescent="0.25">
      <c r="B103" s="2"/>
      <c r="C103" s="2"/>
      <c r="D103" s="2"/>
      <c r="E103" s="2"/>
      <c r="F103" s="2"/>
      <c r="G103" s="2"/>
      <c r="H103" s="2"/>
      <c r="I103" s="2"/>
      <c r="J103" s="2"/>
      <c r="K103" s="2"/>
    </row>
    <row r="104" spans="2:11" ht="15.75" thickBot="1" x14ac:dyDescent="0.3">
      <c r="B104" s="141" t="s">
        <v>89</v>
      </c>
      <c r="C104" s="141"/>
      <c r="D104" s="141"/>
      <c r="E104" s="141"/>
      <c r="F104" s="141"/>
      <c r="G104" s="141"/>
      <c r="H104" s="141"/>
      <c r="I104" s="141"/>
      <c r="J104" s="141"/>
      <c r="K104" s="141"/>
    </row>
    <row r="105" spans="2:11" ht="15.75" thickBot="1" x14ac:dyDescent="0.3">
      <c r="B105" s="22">
        <v>5</v>
      </c>
      <c r="C105" s="123" t="s">
        <v>90</v>
      </c>
      <c r="D105" s="123"/>
      <c r="E105" s="123"/>
      <c r="F105" s="123"/>
      <c r="G105" s="123"/>
      <c r="H105" s="123"/>
      <c r="I105" s="123"/>
      <c r="J105" s="123"/>
      <c r="K105" s="46" t="s">
        <v>34</v>
      </c>
    </row>
    <row r="106" spans="2:11" ht="15" customHeight="1" x14ac:dyDescent="0.25">
      <c r="B106" s="47" t="s">
        <v>5</v>
      </c>
      <c r="C106" s="118" t="s">
        <v>91</v>
      </c>
      <c r="D106" s="118"/>
      <c r="E106" s="118"/>
      <c r="F106" s="118"/>
      <c r="G106" s="118"/>
      <c r="H106" s="118"/>
      <c r="I106" s="118"/>
      <c r="J106" s="118"/>
      <c r="K106" s="71"/>
    </row>
    <row r="107" spans="2:11" ht="15" customHeight="1" x14ac:dyDescent="0.25">
      <c r="B107" s="25" t="s">
        <v>6</v>
      </c>
      <c r="C107" s="118" t="s">
        <v>149</v>
      </c>
      <c r="D107" s="118"/>
      <c r="E107" s="118"/>
      <c r="F107" s="118"/>
      <c r="G107" s="118"/>
      <c r="H107" s="118"/>
      <c r="I107" s="118"/>
      <c r="J107" s="118"/>
      <c r="K107" s="8"/>
    </row>
    <row r="108" spans="2:11" ht="15" customHeight="1" x14ac:dyDescent="0.25">
      <c r="B108" s="16" t="s">
        <v>7</v>
      </c>
      <c r="C108" s="118" t="s">
        <v>105</v>
      </c>
      <c r="D108" s="176"/>
      <c r="E108" s="176"/>
      <c r="F108" s="176"/>
      <c r="G108" s="176"/>
      <c r="H108" s="176"/>
      <c r="I108" s="176"/>
      <c r="J108" s="176"/>
      <c r="K108" s="8"/>
    </row>
    <row r="109" spans="2:11" ht="15.75" customHeight="1" thickBot="1" x14ac:dyDescent="0.3">
      <c r="B109" s="19" t="s">
        <v>8</v>
      </c>
      <c r="C109" s="160" t="s">
        <v>150</v>
      </c>
      <c r="D109" s="160"/>
      <c r="E109" s="160"/>
      <c r="F109" s="160"/>
      <c r="G109" s="160"/>
      <c r="H109" s="160"/>
      <c r="I109" s="160"/>
      <c r="J109" s="160"/>
      <c r="K109" s="49"/>
    </row>
    <row r="110" spans="2:11" ht="15.75" thickBot="1" x14ac:dyDescent="0.3">
      <c r="B110" s="122" t="s">
        <v>48</v>
      </c>
      <c r="C110" s="123"/>
      <c r="D110" s="123"/>
      <c r="E110" s="123"/>
      <c r="F110" s="123"/>
      <c r="G110" s="123"/>
      <c r="H110" s="123"/>
      <c r="I110" s="123"/>
      <c r="J110" s="157"/>
      <c r="K110" s="12">
        <f>SUM(K106:K109)</f>
        <v>0</v>
      </c>
    </row>
    <row r="111" spans="2:11" x14ac:dyDescent="0.25">
      <c r="B111" s="2"/>
      <c r="C111" s="2"/>
      <c r="D111" s="2"/>
      <c r="E111" s="2"/>
      <c r="F111" s="2"/>
      <c r="G111" s="2"/>
      <c r="H111" s="2"/>
      <c r="I111" s="2"/>
      <c r="J111" s="2"/>
      <c r="K111" s="2"/>
    </row>
    <row r="112" spans="2:11" ht="15.75" thickBot="1" x14ac:dyDescent="0.3">
      <c r="B112" s="141" t="s">
        <v>92</v>
      </c>
      <c r="C112" s="141"/>
      <c r="D112" s="141"/>
      <c r="E112" s="141"/>
      <c r="F112" s="141"/>
      <c r="G112" s="141"/>
      <c r="H112" s="141"/>
      <c r="I112" s="141"/>
      <c r="J112" s="141"/>
      <c r="K112" s="141"/>
    </row>
    <row r="113" spans="2:11" ht="30.75" thickBot="1" x14ac:dyDescent="0.3">
      <c r="B113" s="22">
        <v>6</v>
      </c>
      <c r="C113" s="123" t="s">
        <v>93</v>
      </c>
      <c r="D113" s="123"/>
      <c r="E113" s="123"/>
      <c r="F113" s="123"/>
      <c r="G113" s="123"/>
      <c r="H113" s="123"/>
      <c r="I113" s="123"/>
      <c r="J113" s="50" t="s">
        <v>94</v>
      </c>
      <c r="K113" s="46" t="s">
        <v>34</v>
      </c>
    </row>
    <row r="114" spans="2:11" x14ac:dyDescent="0.25">
      <c r="B114" s="25" t="s">
        <v>5</v>
      </c>
      <c r="C114" s="159" t="s">
        <v>95</v>
      </c>
      <c r="D114" s="159"/>
      <c r="E114" s="159"/>
      <c r="F114" s="159"/>
      <c r="G114" s="159"/>
      <c r="H114" s="159"/>
      <c r="I114" s="159"/>
      <c r="J114" s="66">
        <v>0.05</v>
      </c>
      <c r="K114" s="48">
        <f>J114*K131</f>
        <v>1018.6477339119145</v>
      </c>
    </row>
    <row r="115" spans="2:11" x14ac:dyDescent="0.25">
      <c r="B115" s="16" t="s">
        <v>6</v>
      </c>
      <c r="C115" s="118" t="s">
        <v>96</v>
      </c>
      <c r="D115" s="118"/>
      <c r="E115" s="118"/>
      <c r="F115" s="118"/>
      <c r="G115" s="118"/>
      <c r="H115" s="118"/>
      <c r="I115" s="118"/>
      <c r="J115" s="17">
        <v>5.3499999999999999E-2</v>
      </c>
      <c r="K115" s="8">
        <f>J115*(K114+$K$131)</f>
        <v>1144.450729050036</v>
      </c>
    </row>
    <row r="116" spans="2:11" ht="15" customHeight="1" x14ac:dyDescent="0.25">
      <c r="B116" s="16" t="s">
        <v>7</v>
      </c>
      <c r="C116" s="118" t="s">
        <v>97</v>
      </c>
      <c r="D116" s="118"/>
      <c r="E116" s="118"/>
      <c r="F116" s="118"/>
      <c r="G116" s="118"/>
      <c r="H116" s="118"/>
      <c r="I116" s="118"/>
      <c r="J116" s="51">
        <f>SUM(J117:J120)</f>
        <v>8.6499999999999994E-2</v>
      </c>
      <c r="K116" s="8"/>
    </row>
    <row r="117" spans="2:11" x14ac:dyDescent="0.25">
      <c r="B117" s="16"/>
      <c r="C117" s="4" t="s">
        <v>152</v>
      </c>
      <c r="D117" s="118" t="s">
        <v>151</v>
      </c>
      <c r="E117" s="118"/>
      <c r="F117" s="118"/>
      <c r="G117" s="118"/>
      <c r="H117" s="118"/>
      <c r="I117" s="118"/>
      <c r="J117" s="52">
        <v>6.4999999999999997E-3</v>
      </c>
      <c r="K117" s="8">
        <f>(K130+K114+K115)/(1-J116)*J117</f>
        <v>15.391505209909885</v>
      </c>
    </row>
    <row r="118" spans="2:11" x14ac:dyDescent="0.25">
      <c r="B118" s="16"/>
      <c r="C118" s="4" t="s">
        <v>154</v>
      </c>
      <c r="D118" s="118" t="s">
        <v>153</v>
      </c>
      <c r="E118" s="118"/>
      <c r="F118" s="118"/>
      <c r="G118" s="118"/>
      <c r="H118" s="118"/>
      <c r="I118" s="118"/>
      <c r="J118" s="17">
        <v>0.03</v>
      </c>
      <c r="K118" s="8">
        <f>(K130+K114+K115)/(1-J116)*J118</f>
        <v>71.037716353430241</v>
      </c>
    </row>
    <row r="119" spans="2:11" x14ac:dyDescent="0.25">
      <c r="B119" s="16"/>
      <c r="C119" s="4" t="s">
        <v>156</v>
      </c>
      <c r="D119" s="118" t="s">
        <v>155</v>
      </c>
      <c r="E119" s="118"/>
      <c r="F119" s="118"/>
      <c r="G119" s="118"/>
      <c r="H119" s="118"/>
      <c r="I119" s="118"/>
      <c r="J119" s="52">
        <v>0.05</v>
      </c>
      <c r="K119" s="8">
        <f>(K130+K114+K115)/(1-J116)*J119</f>
        <v>118.39619392238374</v>
      </c>
    </row>
    <row r="120" spans="2:11" ht="15.75" thickBot="1" x14ac:dyDescent="0.3">
      <c r="B120" s="19"/>
      <c r="C120" s="37" t="s">
        <v>157</v>
      </c>
      <c r="D120" s="160" t="s">
        <v>172</v>
      </c>
      <c r="E120" s="160"/>
      <c r="F120" s="160"/>
      <c r="G120" s="160"/>
      <c r="H120" s="160"/>
      <c r="I120" s="160"/>
      <c r="J120" s="20"/>
      <c r="K120" s="49">
        <f>(K130+K114+K115)/(1-J116)*J120</f>
        <v>0</v>
      </c>
    </row>
    <row r="121" spans="2:11" ht="15.75" thickBot="1" x14ac:dyDescent="0.3">
      <c r="B121" s="122" t="s">
        <v>48</v>
      </c>
      <c r="C121" s="123"/>
      <c r="D121" s="123"/>
      <c r="E121" s="123"/>
      <c r="F121" s="123"/>
      <c r="G121" s="123"/>
      <c r="H121" s="123"/>
      <c r="I121" s="123"/>
      <c r="J121" s="157"/>
      <c r="K121" s="12">
        <f>SUM(K114:K120)</f>
        <v>2367.9238784476747</v>
      </c>
    </row>
    <row r="122" spans="2:11" ht="15.75" thickBot="1" x14ac:dyDescent="0.3">
      <c r="B122" s="112" t="s">
        <v>176</v>
      </c>
      <c r="C122" s="113"/>
      <c r="D122" s="113"/>
      <c r="E122" s="113"/>
      <c r="F122" s="113"/>
      <c r="G122" s="113"/>
      <c r="H122" s="113"/>
      <c r="I122" s="113"/>
      <c r="J122" s="113"/>
      <c r="K122" s="114"/>
    </row>
    <row r="123" spans="2:11" x14ac:dyDescent="0.25">
      <c r="B123" s="65"/>
      <c r="C123" s="65"/>
      <c r="D123" s="65"/>
      <c r="E123" s="65"/>
      <c r="F123" s="65"/>
      <c r="G123" s="65"/>
      <c r="H123" s="65"/>
      <c r="I123" s="65"/>
      <c r="J123" s="65"/>
      <c r="K123" s="65"/>
    </row>
    <row r="124" spans="2:11" ht="15.75" thickBot="1" x14ac:dyDescent="0.3">
      <c r="B124" s="141" t="s">
        <v>98</v>
      </c>
      <c r="C124" s="141"/>
      <c r="D124" s="141"/>
      <c r="E124" s="141"/>
      <c r="F124" s="141"/>
      <c r="G124" s="141"/>
      <c r="H124" s="141"/>
      <c r="I124" s="141"/>
      <c r="J124" s="141"/>
      <c r="K124" s="141"/>
    </row>
    <row r="125" spans="2:11" ht="15.75" thickBot="1" x14ac:dyDescent="0.3">
      <c r="B125" s="122" t="s">
        <v>99</v>
      </c>
      <c r="C125" s="123"/>
      <c r="D125" s="123"/>
      <c r="E125" s="123"/>
      <c r="F125" s="123"/>
      <c r="G125" s="123"/>
      <c r="H125" s="123"/>
      <c r="I125" s="123"/>
      <c r="J125" s="157"/>
      <c r="K125" s="24" t="s">
        <v>34</v>
      </c>
    </row>
    <row r="126" spans="2:11" x14ac:dyDescent="0.25">
      <c r="B126" s="53" t="s">
        <v>5</v>
      </c>
      <c r="C126" s="159" t="s">
        <v>100</v>
      </c>
      <c r="D126" s="159"/>
      <c r="E126" s="159"/>
      <c r="F126" s="159"/>
      <c r="G126" s="159"/>
      <c r="H126" s="159"/>
      <c r="I126" s="159"/>
      <c r="J126" s="159"/>
      <c r="K126" s="27">
        <f>K34</f>
        <v>10713.73</v>
      </c>
    </row>
    <row r="127" spans="2:11" x14ac:dyDescent="0.25">
      <c r="B127" s="54" t="s">
        <v>6</v>
      </c>
      <c r="C127" s="118" t="s">
        <v>41</v>
      </c>
      <c r="D127" s="118"/>
      <c r="E127" s="118"/>
      <c r="F127" s="118"/>
      <c r="G127" s="118"/>
      <c r="H127" s="118"/>
      <c r="I127" s="118"/>
      <c r="J127" s="118"/>
      <c r="K127" s="18">
        <f>K71</f>
        <v>8036.9516133520001</v>
      </c>
    </row>
    <row r="128" spans="2:11" x14ac:dyDescent="0.25">
      <c r="B128" s="54" t="s">
        <v>7</v>
      </c>
      <c r="C128" s="118" t="s">
        <v>101</v>
      </c>
      <c r="D128" s="118"/>
      <c r="E128" s="118"/>
      <c r="F128" s="118"/>
      <c r="G128" s="118"/>
      <c r="H128" s="118"/>
      <c r="I128" s="118"/>
      <c r="J128" s="118"/>
      <c r="K128" s="18">
        <f>K80</f>
        <v>1341.6112694353355</v>
      </c>
    </row>
    <row r="129" spans="2:11" x14ac:dyDescent="0.25">
      <c r="B129" s="54" t="s">
        <v>8</v>
      </c>
      <c r="C129" s="118" t="s">
        <v>102</v>
      </c>
      <c r="D129" s="118"/>
      <c r="E129" s="118"/>
      <c r="F129" s="118"/>
      <c r="G129" s="118"/>
      <c r="H129" s="118"/>
      <c r="I129" s="118"/>
      <c r="J129" s="118"/>
      <c r="K129" s="18">
        <f>K102</f>
        <v>280.66179545095315</v>
      </c>
    </row>
    <row r="130" spans="2:11" x14ac:dyDescent="0.25">
      <c r="B130" s="54" t="s">
        <v>9</v>
      </c>
      <c r="C130" s="118" t="s">
        <v>89</v>
      </c>
      <c r="D130" s="118"/>
      <c r="E130" s="118"/>
      <c r="F130" s="118"/>
      <c r="G130" s="118"/>
      <c r="H130" s="118"/>
      <c r="I130" s="118"/>
      <c r="J130" s="118"/>
      <c r="K130" s="8">
        <f>K110</f>
        <v>0</v>
      </c>
    </row>
    <row r="131" spans="2:11" x14ac:dyDescent="0.25">
      <c r="B131" s="183" t="s">
        <v>103</v>
      </c>
      <c r="C131" s="138"/>
      <c r="D131" s="138"/>
      <c r="E131" s="138"/>
      <c r="F131" s="138"/>
      <c r="G131" s="138"/>
      <c r="H131" s="138"/>
      <c r="I131" s="138"/>
      <c r="J131" s="138"/>
      <c r="K131" s="8">
        <f>SUM(K126:K130)</f>
        <v>20372.954678238289</v>
      </c>
    </row>
    <row r="132" spans="2:11" ht="15.75" thickBot="1" x14ac:dyDescent="0.3">
      <c r="B132" s="55" t="s">
        <v>10</v>
      </c>
      <c r="C132" s="160" t="s">
        <v>92</v>
      </c>
      <c r="D132" s="160"/>
      <c r="E132" s="160"/>
      <c r="F132" s="160"/>
      <c r="G132" s="160"/>
      <c r="H132" s="160"/>
      <c r="I132" s="160"/>
      <c r="J132" s="160"/>
      <c r="K132" s="49">
        <f>K121</f>
        <v>2367.9238784476747</v>
      </c>
    </row>
    <row r="133" spans="2:11" ht="15.75" thickBot="1" x14ac:dyDescent="0.3">
      <c r="B133" s="110" t="s">
        <v>104</v>
      </c>
      <c r="C133" s="111"/>
      <c r="D133" s="111"/>
      <c r="E133" s="111"/>
      <c r="F133" s="111"/>
      <c r="G133" s="111"/>
      <c r="H133" s="111"/>
      <c r="I133" s="111"/>
      <c r="J133" s="111"/>
      <c r="K133" s="56">
        <f>TRUNC(SUM(K131:K132),2)</f>
        <v>22740.87</v>
      </c>
    </row>
    <row r="134" spans="2:11" ht="15.75" thickBot="1" x14ac:dyDescent="0.3">
      <c r="B134" s="110" t="s">
        <v>158</v>
      </c>
      <c r="C134" s="111"/>
      <c r="D134" s="111"/>
      <c r="E134" s="111"/>
      <c r="F134" s="111"/>
      <c r="G134" s="111"/>
      <c r="H134" s="111"/>
      <c r="I134" s="111"/>
      <c r="J134" s="111"/>
      <c r="K134" s="56">
        <f>K133/K20</f>
        <v>2.1225912917349978</v>
      </c>
    </row>
  </sheetData>
  <mergeCells count="125">
    <mergeCell ref="B102:J102"/>
    <mergeCell ref="B104:K104"/>
    <mergeCell ref="C88:I88"/>
    <mergeCell ref="C89:I89"/>
    <mergeCell ref="C90:I90"/>
    <mergeCell ref="B91:I91"/>
    <mergeCell ref="B93:K93"/>
    <mergeCell ref="C105:J105"/>
    <mergeCell ref="C113:I113"/>
    <mergeCell ref="C94:I94"/>
    <mergeCell ref="C95:I95"/>
    <mergeCell ref="B96:J96"/>
    <mergeCell ref="B98:K98"/>
    <mergeCell ref="C99:I99"/>
    <mergeCell ref="C100:I100"/>
    <mergeCell ref="C101:I101"/>
    <mergeCell ref="D117:I117"/>
    <mergeCell ref="C106:J106"/>
    <mergeCell ref="C107:J107"/>
    <mergeCell ref="C108:J108"/>
    <mergeCell ref="C109:J109"/>
    <mergeCell ref="B110:J110"/>
    <mergeCell ref="B112:K112"/>
    <mergeCell ref="C114:I114"/>
    <mergeCell ref="C115:I115"/>
    <mergeCell ref="C116:I116"/>
    <mergeCell ref="C75:I75"/>
    <mergeCell ref="C76:I76"/>
    <mergeCell ref="C77:I77"/>
    <mergeCell ref="C78:I78"/>
    <mergeCell ref="C79:I79"/>
    <mergeCell ref="B80:I80"/>
    <mergeCell ref="C85:I85"/>
    <mergeCell ref="C86:I86"/>
    <mergeCell ref="C87:I87"/>
    <mergeCell ref="B82:K82"/>
    <mergeCell ref="B83:B84"/>
    <mergeCell ref="C83:I84"/>
    <mergeCell ref="J83:J84"/>
    <mergeCell ref="K83:K84"/>
    <mergeCell ref="C58:J58"/>
    <mergeCell ref="C59:J59"/>
    <mergeCell ref="C48:I48"/>
    <mergeCell ref="C49:I49"/>
    <mergeCell ref="C50:I50"/>
    <mergeCell ref="C51:I51"/>
    <mergeCell ref="C60:J60"/>
    <mergeCell ref="C74:I74"/>
    <mergeCell ref="C67:J67"/>
    <mergeCell ref="C61:J61"/>
    <mergeCell ref="C62:J62"/>
    <mergeCell ref="C63:J63"/>
    <mergeCell ref="B64:J64"/>
    <mergeCell ref="B66:K66"/>
    <mergeCell ref="C68:J68"/>
    <mergeCell ref="C69:J69"/>
    <mergeCell ref="C70:J70"/>
    <mergeCell ref="B71:J71"/>
    <mergeCell ref="B73:K73"/>
    <mergeCell ref="C33:J33"/>
    <mergeCell ref="C44:I44"/>
    <mergeCell ref="C45:I45"/>
    <mergeCell ref="C46:I46"/>
    <mergeCell ref="C47:I47"/>
    <mergeCell ref="B36:K36"/>
    <mergeCell ref="C38:I38"/>
    <mergeCell ref="C39:I39"/>
    <mergeCell ref="C57:J57"/>
    <mergeCell ref="B34:J34"/>
    <mergeCell ref="B37:K37"/>
    <mergeCell ref="C40:I40"/>
    <mergeCell ref="B41:J41"/>
    <mergeCell ref="B43:K43"/>
    <mergeCell ref="C52:I52"/>
    <mergeCell ref="B53:I53"/>
    <mergeCell ref="B54:K54"/>
    <mergeCell ref="B56:K56"/>
    <mergeCell ref="C28:J28"/>
    <mergeCell ref="C29:J29"/>
    <mergeCell ref="C30:J30"/>
    <mergeCell ref="C31:J31"/>
    <mergeCell ref="C32:J32"/>
    <mergeCell ref="C21:J21"/>
    <mergeCell ref="C22:J22"/>
    <mergeCell ref="C23:J23"/>
    <mergeCell ref="C26:J26"/>
    <mergeCell ref="C27:J27"/>
    <mergeCell ref="B25:K25"/>
    <mergeCell ref="B14:K14"/>
    <mergeCell ref="B15:I15"/>
    <mergeCell ref="B16:I16"/>
    <mergeCell ref="B18:K18"/>
    <mergeCell ref="C19:J19"/>
    <mergeCell ref="C20:J20"/>
    <mergeCell ref="C10:I10"/>
    <mergeCell ref="J10:K10"/>
    <mergeCell ref="C11:I11"/>
    <mergeCell ref="J11:K11"/>
    <mergeCell ref="C12:I12"/>
    <mergeCell ref="J12:K12"/>
    <mergeCell ref="B6:I6"/>
    <mergeCell ref="B7:K7"/>
    <mergeCell ref="C8:I8"/>
    <mergeCell ref="J8:K8"/>
    <mergeCell ref="C9:I9"/>
    <mergeCell ref="J9:K9"/>
    <mergeCell ref="B2:K2"/>
    <mergeCell ref="C4:K4"/>
    <mergeCell ref="C5:K5"/>
    <mergeCell ref="B131:J131"/>
    <mergeCell ref="C132:J132"/>
    <mergeCell ref="B133:J133"/>
    <mergeCell ref="B134:J134"/>
    <mergeCell ref="D118:I118"/>
    <mergeCell ref="D119:I119"/>
    <mergeCell ref="D120:I120"/>
    <mergeCell ref="B122:K122"/>
    <mergeCell ref="B124:K124"/>
    <mergeCell ref="B125:J125"/>
    <mergeCell ref="C127:J127"/>
    <mergeCell ref="C129:J129"/>
    <mergeCell ref="C130:J130"/>
    <mergeCell ref="C126:J126"/>
    <mergeCell ref="C128:J128"/>
    <mergeCell ref="B121:J121"/>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D26B4-EAD3-49E8-AF15-E3BDBF083440}">
  <sheetPr>
    <tabColor theme="5" tint="0.39997558519241921"/>
  </sheetPr>
  <dimension ref="B2:F53"/>
  <sheetViews>
    <sheetView showGridLines="0" workbookViewId="0">
      <selection activeCell="G37" sqref="G37"/>
    </sheetView>
  </sheetViews>
  <sheetFormatPr defaultRowHeight="15" x14ac:dyDescent="0.25"/>
  <cols>
    <col min="1" max="1" width="9.140625" style="59"/>
    <col min="2" max="2" width="4.7109375" style="59" customWidth="1"/>
    <col min="3" max="3" width="65.28515625" style="59" customWidth="1"/>
    <col min="4" max="4" width="32.85546875" style="59" customWidth="1"/>
    <col min="5" max="5" width="24.5703125" style="59" customWidth="1"/>
    <col min="6" max="9" width="9.140625" style="59"/>
    <col min="10" max="10" width="26.42578125" style="59" bestFit="1" customWidth="1"/>
    <col min="11" max="244" width="9.140625" style="59"/>
    <col min="245" max="245" width="4.7109375" style="59" customWidth="1"/>
    <col min="246" max="246" width="63.5703125" style="59" customWidth="1"/>
    <col min="247" max="247" width="32.85546875" style="59" customWidth="1"/>
    <col min="248" max="248" width="24.5703125" style="59" customWidth="1"/>
    <col min="249" max="249" width="4.5703125" style="59" customWidth="1"/>
    <col min="250" max="250" width="11" style="59" customWidth="1"/>
    <col min="251" max="251" width="4.42578125" style="59" customWidth="1"/>
    <col min="252" max="252" width="9.140625" style="59"/>
    <col min="253" max="253" width="10" style="59" bestFit="1" customWidth="1"/>
    <col min="254" max="500" width="9.140625" style="59"/>
    <col min="501" max="501" width="4.7109375" style="59" customWidth="1"/>
    <col min="502" max="502" width="63.5703125" style="59" customWidth="1"/>
    <col min="503" max="503" width="32.85546875" style="59" customWidth="1"/>
    <col min="504" max="504" width="24.5703125" style="59" customWidth="1"/>
    <col min="505" max="505" width="4.5703125" style="59" customWidth="1"/>
    <col min="506" max="506" width="11" style="59" customWidth="1"/>
    <col min="507" max="507" width="4.42578125" style="59" customWidth="1"/>
    <col min="508" max="508" width="9.140625" style="59"/>
    <col min="509" max="509" width="10" style="59" bestFit="1" customWidth="1"/>
    <col min="510" max="756" width="9.140625" style="59"/>
    <col min="757" max="757" width="4.7109375" style="59" customWidth="1"/>
    <col min="758" max="758" width="63.5703125" style="59" customWidth="1"/>
    <col min="759" max="759" width="32.85546875" style="59" customWidth="1"/>
    <col min="760" max="760" width="24.5703125" style="59" customWidth="1"/>
    <col min="761" max="761" width="4.5703125" style="59" customWidth="1"/>
    <col min="762" max="762" width="11" style="59" customWidth="1"/>
    <col min="763" max="763" width="4.42578125" style="59" customWidth="1"/>
    <col min="764" max="764" width="9.140625" style="59"/>
    <col min="765" max="765" width="10" style="59" bestFit="1" customWidth="1"/>
    <col min="766" max="1012" width="9.140625" style="59"/>
    <col min="1013" max="1013" width="4.7109375" style="59" customWidth="1"/>
    <col min="1014" max="1014" width="63.5703125" style="59" customWidth="1"/>
    <col min="1015" max="1015" width="32.85546875" style="59" customWidth="1"/>
    <col min="1016" max="1016" width="24.5703125" style="59" customWidth="1"/>
    <col min="1017" max="1017" width="4.5703125" style="59" customWidth="1"/>
    <col min="1018" max="1018" width="11" style="59" customWidth="1"/>
    <col min="1019" max="1019" width="4.42578125" style="59" customWidth="1"/>
    <col min="1020" max="1020" width="9.140625" style="59"/>
    <col min="1021" max="1021" width="10" style="59" bestFit="1" customWidth="1"/>
    <col min="1022" max="1268" width="9.140625" style="59"/>
    <col min="1269" max="1269" width="4.7109375" style="59" customWidth="1"/>
    <col min="1270" max="1270" width="63.5703125" style="59" customWidth="1"/>
    <col min="1271" max="1271" width="32.85546875" style="59" customWidth="1"/>
    <col min="1272" max="1272" width="24.5703125" style="59" customWidth="1"/>
    <col min="1273" max="1273" width="4.5703125" style="59" customWidth="1"/>
    <col min="1274" max="1274" width="11" style="59" customWidth="1"/>
    <col min="1275" max="1275" width="4.42578125" style="59" customWidth="1"/>
    <col min="1276" max="1276" width="9.140625" style="59"/>
    <col min="1277" max="1277" width="10" style="59" bestFit="1" customWidth="1"/>
    <col min="1278" max="1524" width="9.140625" style="59"/>
    <col min="1525" max="1525" width="4.7109375" style="59" customWidth="1"/>
    <col min="1526" max="1526" width="63.5703125" style="59" customWidth="1"/>
    <col min="1527" max="1527" width="32.85546875" style="59" customWidth="1"/>
    <col min="1528" max="1528" width="24.5703125" style="59" customWidth="1"/>
    <col min="1529" max="1529" width="4.5703125" style="59" customWidth="1"/>
    <col min="1530" max="1530" width="11" style="59" customWidth="1"/>
    <col min="1531" max="1531" width="4.42578125" style="59" customWidth="1"/>
    <col min="1532" max="1532" width="9.140625" style="59"/>
    <col min="1533" max="1533" width="10" style="59" bestFit="1" customWidth="1"/>
    <col min="1534" max="1780" width="9.140625" style="59"/>
    <col min="1781" max="1781" width="4.7109375" style="59" customWidth="1"/>
    <col min="1782" max="1782" width="63.5703125" style="59" customWidth="1"/>
    <col min="1783" max="1783" width="32.85546875" style="59" customWidth="1"/>
    <col min="1784" max="1784" width="24.5703125" style="59" customWidth="1"/>
    <col min="1785" max="1785" width="4.5703125" style="59" customWidth="1"/>
    <col min="1786" max="1786" width="11" style="59" customWidth="1"/>
    <col min="1787" max="1787" width="4.42578125" style="59" customWidth="1"/>
    <col min="1788" max="1788" width="9.140625" style="59"/>
    <col min="1789" max="1789" width="10" style="59" bestFit="1" customWidth="1"/>
    <col min="1790" max="2036" width="9.140625" style="59"/>
    <col min="2037" max="2037" width="4.7109375" style="59" customWidth="1"/>
    <col min="2038" max="2038" width="63.5703125" style="59" customWidth="1"/>
    <col min="2039" max="2039" width="32.85546875" style="59" customWidth="1"/>
    <col min="2040" max="2040" width="24.5703125" style="59" customWidth="1"/>
    <col min="2041" max="2041" width="4.5703125" style="59" customWidth="1"/>
    <col min="2042" max="2042" width="11" style="59" customWidth="1"/>
    <col min="2043" max="2043" width="4.42578125" style="59" customWidth="1"/>
    <col min="2044" max="2044" width="9.140625" style="59"/>
    <col min="2045" max="2045" width="10" style="59" bestFit="1" customWidth="1"/>
    <col min="2046" max="2292" width="9.140625" style="59"/>
    <col min="2293" max="2293" width="4.7109375" style="59" customWidth="1"/>
    <col min="2294" max="2294" width="63.5703125" style="59" customWidth="1"/>
    <col min="2295" max="2295" width="32.85546875" style="59" customWidth="1"/>
    <col min="2296" max="2296" width="24.5703125" style="59" customWidth="1"/>
    <col min="2297" max="2297" width="4.5703125" style="59" customWidth="1"/>
    <col min="2298" max="2298" width="11" style="59" customWidth="1"/>
    <col min="2299" max="2299" width="4.42578125" style="59" customWidth="1"/>
    <col min="2300" max="2300" width="9.140625" style="59"/>
    <col min="2301" max="2301" width="10" style="59" bestFit="1" customWidth="1"/>
    <col min="2302" max="2548" width="9.140625" style="59"/>
    <col min="2549" max="2549" width="4.7109375" style="59" customWidth="1"/>
    <col min="2550" max="2550" width="63.5703125" style="59" customWidth="1"/>
    <col min="2551" max="2551" width="32.85546875" style="59" customWidth="1"/>
    <col min="2552" max="2552" width="24.5703125" style="59" customWidth="1"/>
    <col min="2553" max="2553" width="4.5703125" style="59" customWidth="1"/>
    <col min="2554" max="2554" width="11" style="59" customWidth="1"/>
    <col min="2555" max="2555" width="4.42578125" style="59" customWidth="1"/>
    <col min="2556" max="2556" width="9.140625" style="59"/>
    <col min="2557" max="2557" width="10" style="59" bestFit="1" customWidth="1"/>
    <col min="2558" max="2804" width="9.140625" style="59"/>
    <col min="2805" max="2805" width="4.7109375" style="59" customWidth="1"/>
    <col min="2806" max="2806" width="63.5703125" style="59" customWidth="1"/>
    <col min="2807" max="2807" width="32.85546875" style="59" customWidth="1"/>
    <col min="2808" max="2808" width="24.5703125" style="59" customWidth="1"/>
    <col min="2809" max="2809" width="4.5703125" style="59" customWidth="1"/>
    <col min="2810" max="2810" width="11" style="59" customWidth="1"/>
    <col min="2811" max="2811" width="4.42578125" style="59" customWidth="1"/>
    <col min="2812" max="2812" width="9.140625" style="59"/>
    <col min="2813" max="2813" width="10" style="59" bestFit="1" customWidth="1"/>
    <col min="2814" max="3060" width="9.140625" style="59"/>
    <col min="3061" max="3061" width="4.7109375" style="59" customWidth="1"/>
    <col min="3062" max="3062" width="63.5703125" style="59" customWidth="1"/>
    <col min="3063" max="3063" width="32.85546875" style="59" customWidth="1"/>
    <col min="3064" max="3064" width="24.5703125" style="59" customWidth="1"/>
    <col min="3065" max="3065" width="4.5703125" style="59" customWidth="1"/>
    <col min="3066" max="3066" width="11" style="59" customWidth="1"/>
    <col min="3067" max="3067" width="4.42578125" style="59" customWidth="1"/>
    <col min="3068" max="3068" width="9.140625" style="59"/>
    <col min="3069" max="3069" width="10" style="59" bestFit="1" customWidth="1"/>
    <col min="3070" max="3316" width="9.140625" style="59"/>
    <col min="3317" max="3317" width="4.7109375" style="59" customWidth="1"/>
    <col min="3318" max="3318" width="63.5703125" style="59" customWidth="1"/>
    <col min="3319" max="3319" width="32.85546875" style="59" customWidth="1"/>
    <col min="3320" max="3320" width="24.5703125" style="59" customWidth="1"/>
    <col min="3321" max="3321" width="4.5703125" style="59" customWidth="1"/>
    <col min="3322" max="3322" width="11" style="59" customWidth="1"/>
    <col min="3323" max="3323" width="4.42578125" style="59" customWidth="1"/>
    <col min="3324" max="3324" width="9.140625" style="59"/>
    <col min="3325" max="3325" width="10" style="59" bestFit="1" customWidth="1"/>
    <col min="3326" max="3572" width="9.140625" style="59"/>
    <col min="3573" max="3573" width="4.7109375" style="59" customWidth="1"/>
    <col min="3574" max="3574" width="63.5703125" style="59" customWidth="1"/>
    <col min="3575" max="3575" width="32.85546875" style="59" customWidth="1"/>
    <col min="3576" max="3576" width="24.5703125" style="59" customWidth="1"/>
    <col min="3577" max="3577" width="4.5703125" style="59" customWidth="1"/>
    <col min="3578" max="3578" width="11" style="59" customWidth="1"/>
    <col min="3579" max="3579" width="4.42578125" style="59" customWidth="1"/>
    <col min="3580" max="3580" width="9.140625" style="59"/>
    <col min="3581" max="3581" width="10" style="59" bestFit="1" customWidth="1"/>
    <col min="3582" max="3828" width="9.140625" style="59"/>
    <col min="3829" max="3829" width="4.7109375" style="59" customWidth="1"/>
    <col min="3830" max="3830" width="63.5703125" style="59" customWidth="1"/>
    <col min="3831" max="3831" width="32.85546875" style="59" customWidth="1"/>
    <col min="3832" max="3832" width="24.5703125" style="59" customWidth="1"/>
    <col min="3833" max="3833" width="4.5703125" style="59" customWidth="1"/>
    <col min="3834" max="3834" width="11" style="59" customWidth="1"/>
    <col min="3835" max="3835" width="4.42578125" style="59" customWidth="1"/>
    <col min="3836" max="3836" width="9.140625" style="59"/>
    <col min="3837" max="3837" width="10" style="59" bestFit="1" customWidth="1"/>
    <col min="3838" max="4084" width="9.140625" style="59"/>
    <col min="4085" max="4085" width="4.7109375" style="59" customWidth="1"/>
    <col min="4086" max="4086" width="63.5703125" style="59" customWidth="1"/>
    <col min="4087" max="4087" width="32.85546875" style="59" customWidth="1"/>
    <col min="4088" max="4088" width="24.5703125" style="59" customWidth="1"/>
    <col min="4089" max="4089" width="4.5703125" style="59" customWidth="1"/>
    <col min="4090" max="4090" width="11" style="59" customWidth="1"/>
    <col min="4091" max="4091" width="4.42578125" style="59" customWidth="1"/>
    <col min="4092" max="4092" width="9.140625" style="59"/>
    <col min="4093" max="4093" width="10" style="59" bestFit="1" customWidth="1"/>
    <col min="4094" max="4340" width="9.140625" style="59"/>
    <col min="4341" max="4341" width="4.7109375" style="59" customWidth="1"/>
    <col min="4342" max="4342" width="63.5703125" style="59" customWidth="1"/>
    <col min="4343" max="4343" width="32.85546875" style="59" customWidth="1"/>
    <col min="4344" max="4344" width="24.5703125" style="59" customWidth="1"/>
    <col min="4345" max="4345" width="4.5703125" style="59" customWidth="1"/>
    <col min="4346" max="4346" width="11" style="59" customWidth="1"/>
    <col min="4347" max="4347" width="4.42578125" style="59" customWidth="1"/>
    <col min="4348" max="4348" width="9.140625" style="59"/>
    <col min="4349" max="4349" width="10" style="59" bestFit="1" customWidth="1"/>
    <col min="4350" max="4596" width="9.140625" style="59"/>
    <col min="4597" max="4597" width="4.7109375" style="59" customWidth="1"/>
    <col min="4598" max="4598" width="63.5703125" style="59" customWidth="1"/>
    <col min="4599" max="4599" width="32.85546875" style="59" customWidth="1"/>
    <col min="4600" max="4600" width="24.5703125" style="59" customWidth="1"/>
    <col min="4601" max="4601" width="4.5703125" style="59" customWidth="1"/>
    <col min="4602" max="4602" width="11" style="59" customWidth="1"/>
    <col min="4603" max="4603" width="4.42578125" style="59" customWidth="1"/>
    <col min="4604" max="4604" width="9.140625" style="59"/>
    <col min="4605" max="4605" width="10" style="59" bestFit="1" customWidth="1"/>
    <col min="4606" max="4852" width="9.140625" style="59"/>
    <col min="4853" max="4853" width="4.7109375" style="59" customWidth="1"/>
    <col min="4854" max="4854" width="63.5703125" style="59" customWidth="1"/>
    <col min="4855" max="4855" width="32.85546875" style="59" customWidth="1"/>
    <col min="4856" max="4856" width="24.5703125" style="59" customWidth="1"/>
    <col min="4857" max="4857" width="4.5703125" style="59" customWidth="1"/>
    <col min="4858" max="4858" width="11" style="59" customWidth="1"/>
    <col min="4859" max="4859" width="4.42578125" style="59" customWidth="1"/>
    <col min="4860" max="4860" width="9.140625" style="59"/>
    <col min="4861" max="4861" width="10" style="59" bestFit="1" customWidth="1"/>
    <col min="4862" max="5108" width="9.140625" style="59"/>
    <col min="5109" max="5109" width="4.7109375" style="59" customWidth="1"/>
    <col min="5110" max="5110" width="63.5703125" style="59" customWidth="1"/>
    <col min="5111" max="5111" width="32.85546875" style="59" customWidth="1"/>
    <col min="5112" max="5112" width="24.5703125" style="59" customWidth="1"/>
    <col min="5113" max="5113" width="4.5703125" style="59" customWidth="1"/>
    <col min="5114" max="5114" width="11" style="59" customWidth="1"/>
    <col min="5115" max="5115" width="4.42578125" style="59" customWidth="1"/>
    <col min="5116" max="5116" width="9.140625" style="59"/>
    <col min="5117" max="5117" width="10" style="59" bestFit="1" customWidth="1"/>
    <col min="5118" max="5364" width="9.140625" style="59"/>
    <col min="5365" max="5365" width="4.7109375" style="59" customWidth="1"/>
    <col min="5366" max="5366" width="63.5703125" style="59" customWidth="1"/>
    <col min="5367" max="5367" width="32.85546875" style="59" customWidth="1"/>
    <col min="5368" max="5368" width="24.5703125" style="59" customWidth="1"/>
    <col min="5369" max="5369" width="4.5703125" style="59" customWidth="1"/>
    <col min="5370" max="5370" width="11" style="59" customWidth="1"/>
    <col min="5371" max="5371" width="4.42578125" style="59" customWidth="1"/>
    <col min="5372" max="5372" width="9.140625" style="59"/>
    <col min="5373" max="5373" width="10" style="59" bestFit="1" customWidth="1"/>
    <col min="5374" max="5620" width="9.140625" style="59"/>
    <col min="5621" max="5621" width="4.7109375" style="59" customWidth="1"/>
    <col min="5622" max="5622" width="63.5703125" style="59" customWidth="1"/>
    <col min="5623" max="5623" width="32.85546875" style="59" customWidth="1"/>
    <col min="5624" max="5624" width="24.5703125" style="59" customWidth="1"/>
    <col min="5625" max="5625" width="4.5703125" style="59" customWidth="1"/>
    <col min="5626" max="5626" width="11" style="59" customWidth="1"/>
    <col min="5627" max="5627" width="4.42578125" style="59" customWidth="1"/>
    <col min="5628" max="5628" width="9.140625" style="59"/>
    <col min="5629" max="5629" width="10" style="59" bestFit="1" customWidth="1"/>
    <col min="5630" max="5876" width="9.140625" style="59"/>
    <col min="5877" max="5877" width="4.7109375" style="59" customWidth="1"/>
    <col min="5878" max="5878" width="63.5703125" style="59" customWidth="1"/>
    <col min="5879" max="5879" width="32.85546875" style="59" customWidth="1"/>
    <col min="5880" max="5880" width="24.5703125" style="59" customWidth="1"/>
    <col min="5881" max="5881" width="4.5703125" style="59" customWidth="1"/>
    <col min="5882" max="5882" width="11" style="59" customWidth="1"/>
    <col min="5883" max="5883" width="4.42578125" style="59" customWidth="1"/>
    <col min="5884" max="5884" width="9.140625" style="59"/>
    <col min="5885" max="5885" width="10" style="59" bestFit="1" customWidth="1"/>
    <col min="5886" max="6132" width="9.140625" style="59"/>
    <col min="6133" max="6133" width="4.7109375" style="59" customWidth="1"/>
    <col min="6134" max="6134" width="63.5703125" style="59" customWidth="1"/>
    <col min="6135" max="6135" width="32.85546875" style="59" customWidth="1"/>
    <col min="6136" max="6136" width="24.5703125" style="59" customWidth="1"/>
    <col min="6137" max="6137" width="4.5703125" style="59" customWidth="1"/>
    <col min="6138" max="6138" width="11" style="59" customWidth="1"/>
    <col min="6139" max="6139" width="4.42578125" style="59" customWidth="1"/>
    <col min="6140" max="6140" width="9.140625" style="59"/>
    <col min="6141" max="6141" width="10" style="59" bestFit="1" customWidth="1"/>
    <col min="6142" max="6388" width="9.140625" style="59"/>
    <col min="6389" max="6389" width="4.7109375" style="59" customWidth="1"/>
    <col min="6390" max="6390" width="63.5703125" style="59" customWidth="1"/>
    <col min="6391" max="6391" width="32.85546875" style="59" customWidth="1"/>
    <col min="6392" max="6392" width="24.5703125" style="59" customWidth="1"/>
    <col min="6393" max="6393" width="4.5703125" style="59" customWidth="1"/>
    <col min="6394" max="6394" width="11" style="59" customWidth="1"/>
    <col min="6395" max="6395" width="4.42578125" style="59" customWidth="1"/>
    <col min="6396" max="6396" width="9.140625" style="59"/>
    <col min="6397" max="6397" width="10" style="59" bestFit="1" customWidth="1"/>
    <col min="6398" max="6644" width="9.140625" style="59"/>
    <col min="6645" max="6645" width="4.7109375" style="59" customWidth="1"/>
    <col min="6646" max="6646" width="63.5703125" style="59" customWidth="1"/>
    <col min="6647" max="6647" width="32.85546875" style="59" customWidth="1"/>
    <col min="6648" max="6648" width="24.5703125" style="59" customWidth="1"/>
    <col min="6649" max="6649" width="4.5703125" style="59" customWidth="1"/>
    <col min="6650" max="6650" width="11" style="59" customWidth="1"/>
    <col min="6651" max="6651" width="4.42578125" style="59" customWidth="1"/>
    <col min="6652" max="6652" width="9.140625" style="59"/>
    <col min="6653" max="6653" width="10" style="59" bestFit="1" customWidth="1"/>
    <col min="6654" max="6900" width="9.140625" style="59"/>
    <col min="6901" max="6901" width="4.7109375" style="59" customWidth="1"/>
    <col min="6902" max="6902" width="63.5703125" style="59" customWidth="1"/>
    <col min="6903" max="6903" width="32.85546875" style="59" customWidth="1"/>
    <col min="6904" max="6904" width="24.5703125" style="59" customWidth="1"/>
    <col min="6905" max="6905" width="4.5703125" style="59" customWidth="1"/>
    <col min="6906" max="6906" width="11" style="59" customWidth="1"/>
    <col min="6907" max="6907" width="4.42578125" style="59" customWidth="1"/>
    <col min="6908" max="6908" width="9.140625" style="59"/>
    <col min="6909" max="6909" width="10" style="59" bestFit="1" customWidth="1"/>
    <col min="6910" max="7156" width="9.140625" style="59"/>
    <col min="7157" max="7157" width="4.7109375" style="59" customWidth="1"/>
    <col min="7158" max="7158" width="63.5703125" style="59" customWidth="1"/>
    <col min="7159" max="7159" width="32.85546875" style="59" customWidth="1"/>
    <col min="7160" max="7160" width="24.5703125" style="59" customWidth="1"/>
    <col min="7161" max="7161" width="4.5703125" style="59" customWidth="1"/>
    <col min="7162" max="7162" width="11" style="59" customWidth="1"/>
    <col min="7163" max="7163" width="4.42578125" style="59" customWidth="1"/>
    <col min="7164" max="7164" width="9.140625" style="59"/>
    <col min="7165" max="7165" width="10" style="59" bestFit="1" customWidth="1"/>
    <col min="7166" max="7412" width="9.140625" style="59"/>
    <col min="7413" max="7413" width="4.7109375" style="59" customWidth="1"/>
    <col min="7414" max="7414" width="63.5703125" style="59" customWidth="1"/>
    <col min="7415" max="7415" width="32.85546875" style="59" customWidth="1"/>
    <col min="7416" max="7416" width="24.5703125" style="59" customWidth="1"/>
    <col min="7417" max="7417" width="4.5703125" style="59" customWidth="1"/>
    <col min="7418" max="7418" width="11" style="59" customWidth="1"/>
    <col min="7419" max="7419" width="4.42578125" style="59" customWidth="1"/>
    <col min="7420" max="7420" width="9.140625" style="59"/>
    <col min="7421" max="7421" width="10" style="59" bestFit="1" customWidth="1"/>
    <col min="7422" max="7668" width="9.140625" style="59"/>
    <col min="7669" max="7669" width="4.7109375" style="59" customWidth="1"/>
    <col min="7670" max="7670" width="63.5703125" style="59" customWidth="1"/>
    <col min="7671" max="7671" width="32.85546875" style="59" customWidth="1"/>
    <col min="7672" max="7672" width="24.5703125" style="59" customWidth="1"/>
    <col min="7673" max="7673" width="4.5703125" style="59" customWidth="1"/>
    <col min="7674" max="7674" width="11" style="59" customWidth="1"/>
    <col min="7675" max="7675" width="4.42578125" style="59" customWidth="1"/>
    <col min="7676" max="7676" width="9.140625" style="59"/>
    <col min="7677" max="7677" width="10" style="59" bestFit="1" customWidth="1"/>
    <col min="7678" max="7924" width="9.140625" style="59"/>
    <col min="7925" max="7925" width="4.7109375" style="59" customWidth="1"/>
    <col min="7926" max="7926" width="63.5703125" style="59" customWidth="1"/>
    <col min="7927" max="7927" width="32.85546875" style="59" customWidth="1"/>
    <col min="7928" max="7928" width="24.5703125" style="59" customWidth="1"/>
    <col min="7929" max="7929" width="4.5703125" style="59" customWidth="1"/>
    <col min="7930" max="7930" width="11" style="59" customWidth="1"/>
    <col min="7931" max="7931" width="4.42578125" style="59" customWidth="1"/>
    <col min="7932" max="7932" width="9.140625" style="59"/>
    <col min="7933" max="7933" width="10" style="59" bestFit="1" customWidth="1"/>
    <col min="7934" max="8180" width="9.140625" style="59"/>
    <col min="8181" max="8181" width="4.7109375" style="59" customWidth="1"/>
    <col min="8182" max="8182" width="63.5703125" style="59" customWidth="1"/>
    <col min="8183" max="8183" width="32.85546875" style="59" customWidth="1"/>
    <col min="8184" max="8184" width="24.5703125" style="59" customWidth="1"/>
    <col min="8185" max="8185" width="4.5703125" style="59" customWidth="1"/>
    <col min="8186" max="8186" width="11" style="59" customWidth="1"/>
    <col min="8187" max="8187" width="4.42578125" style="59" customWidth="1"/>
    <col min="8188" max="8188" width="9.140625" style="59"/>
    <col min="8189" max="8189" width="10" style="59" bestFit="1" customWidth="1"/>
    <col min="8190" max="8436" width="9.140625" style="59"/>
    <col min="8437" max="8437" width="4.7109375" style="59" customWidth="1"/>
    <col min="8438" max="8438" width="63.5703125" style="59" customWidth="1"/>
    <col min="8439" max="8439" width="32.85546875" style="59" customWidth="1"/>
    <col min="8440" max="8440" width="24.5703125" style="59" customWidth="1"/>
    <col min="8441" max="8441" width="4.5703125" style="59" customWidth="1"/>
    <col min="8442" max="8442" width="11" style="59" customWidth="1"/>
    <col min="8443" max="8443" width="4.42578125" style="59" customWidth="1"/>
    <col min="8444" max="8444" width="9.140625" style="59"/>
    <col min="8445" max="8445" width="10" style="59" bestFit="1" customWidth="1"/>
    <col min="8446" max="8692" width="9.140625" style="59"/>
    <col min="8693" max="8693" width="4.7109375" style="59" customWidth="1"/>
    <col min="8694" max="8694" width="63.5703125" style="59" customWidth="1"/>
    <col min="8695" max="8695" width="32.85546875" style="59" customWidth="1"/>
    <col min="8696" max="8696" width="24.5703125" style="59" customWidth="1"/>
    <col min="8697" max="8697" width="4.5703125" style="59" customWidth="1"/>
    <col min="8698" max="8698" width="11" style="59" customWidth="1"/>
    <col min="8699" max="8699" width="4.42578125" style="59" customWidth="1"/>
    <col min="8700" max="8700" width="9.140625" style="59"/>
    <col min="8701" max="8701" width="10" style="59" bestFit="1" customWidth="1"/>
    <col min="8702" max="8948" width="9.140625" style="59"/>
    <col min="8949" max="8949" width="4.7109375" style="59" customWidth="1"/>
    <col min="8950" max="8950" width="63.5703125" style="59" customWidth="1"/>
    <col min="8951" max="8951" width="32.85546875" style="59" customWidth="1"/>
    <col min="8952" max="8952" width="24.5703125" style="59" customWidth="1"/>
    <col min="8953" max="8953" width="4.5703125" style="59" customWidth="1"/>
    <col min="8954" max="8954" width="11" style="59" customWidth="1"/>
    <col min="8955" max="8955" width="4.42578125" style="59" customWidth="1"/>
    <col min="8956" max="8956" width="9.140625" style="59"/>
    <col min="8957" max="8957" width="10" style="59" bestFit="1" customWidth="1"/>
    <col min="8958" max="9204" width="9.140625" style="59"/>
    <col min="9205" max="9205" width="4.7109375" style="59" customWidth="1"/>
    <col min="9206" max="9206" width="63.5703125" style="59" customWidth="1"/>
    <col min="9207" max="9207" width="32.85546875" style="59" customWidth="1"/>
    <col min="9208" max="9208" width="24.5703125" style="59" customWidth="1"/>
    <col min="9209" max="9209" width="4.5703125" style="59" customWidth="1"/>
    <col min="9210" max="9210" width="11" style="59" customWidth="1"/>
    <col min="9211" max="9211" width="4.42578125" style="59" customWidth="1"/>
    <col min="9212" max="9212" width="9.140625" style="59"/>
    <col min="9213" max="9213" width="10" style="59" bestFit="1" customWidth="1"/>
    <col min="9214" max="9460" width="9.140625" style="59"/>
    <col min="9461" max="9461" width="4.7109375" style="59" customWidth="1"/>
    <col min="9462" max="9462" width="63.5703125" style="59" customWidth="1"/>
    <col min="9463" max="9463" width="32.85546875" style="59" customWidth="1"/>
    <col min="9464" max="9464" width="24.5703125" style="59" customWidth="1"/>
    <col min="9465" max="9465" width="4.5703125" style="59" customWidth="1"/>
    <col min="9466" max="9466" width="11" style="59" customWidth="1"/>
    <col min="9467" max="9467" width="4.42578125" style="59" customWidth="1"/>
    <col min="9468" max="9468" width="9.140625" style="59"/>
    <col min="9469" max="9469" width="10" style="59" bestFit="1" customWidth="1"/>
    <col min="9470" max="9716" width="9.140625" style="59"/>
    <col min="9717" max="9717" width="4.7109375" style="59" customWidth="1"/>
    <col min="9718" max="9718" width="63.5703125" style="59" customWidth="1"/>
    <col min="9719" max="9719" width="32.85546875" style="59" customWidth="1"/>
    <col min="9720" max="9720" width="24.5703125" style="59" customWidth="1"/>
    <col min="9721" max="9721" width="4.5703125" style="59" customWidth="1"/>
    <col min="9722" max="9722" width="11" style="59" customWidth="1"/>
    <col min="9723" max="9723" width="4.42578125" style="59" customWidth="1"/>
    <col min="9724" max="9724" width="9.140625" style="59"/>
    <col min="9725" max="9725" width="10" style="59" bestFit="1" customWidth="1"/>
    <col min="9726" max="9972" width="9.140625" style="59"/>
    <col min="9973" max="9973" width="4.7109375" style="59" customWidth="1"/>
    <col min="9974" max="9974" width="63.5703125" style="59" customWidth="1"/>
    <col min="9975" max="9975" width="32.85546875" style="59" customWidth="1"/>
    <col min="9976" max="9976" width="24.5703125" style="59" customWidth="1"/>
    <col min="9977" max="9977" width="4.5703125" style="59" customWidth="1"/>
    <col min="9978" max="9978" width="11" style="59" customWidth="1"/>
    <col min="9979" max="9979" width="4.42578125" style="59" customWidth="1"/>
    <col min="9980" max="9980" width="9.140625" style="59"/>
    <col min="9981" max="9981" width="10" style="59" bestFit="1" customWidth="1"/>
    <col min="9982" max="10228" width="9.140625" style="59"/>
    <col min="10229" max="10229" width="4.7109375" style="59" customWidth="1"/>
    <col min="10230" max="10230" width="63.5703125" style="59" customWidth="1"/>
    <col min="10231" max="10231" width="32.85546875" style="59" customWidth="1"/>
    <col min="10232" max="10232" width="24.5703125" style="59" customWidth="1"/>
    <col min="10233" max="10233" width="4.5703125" style="59" customWidth="1"/>
    <col min="10234" max="10234" width="11" style="59" customWidth="1"/>
    <col min="10235" max="10235" width="4.42578125" style="59" customWidth="1"/>
    <col min="10236" max="10236" width="9.140625" style="59"/>
    <col min="10237" max="10237" width="10" style="59" bestFit="1" customWidth="1"/>
    <col min="10238" max="10484" width="9.140625" style="59"/>
    <col min="10485" max="10485" width="4.7109375" style="59" customWidth="1"/>
    <col min="10486" max="10486" width="63.5703125" style="59" customWidth="1"/>
    <col min="10487" max="10487" width="32.85546875" style="59" customWidth="1"/>
    <col min="10488" max="10488" width="24.5703125" style="59" customWidth="1"/>
    <col min="10489" max="10489" width="4.5703125" style="59" customWidth="1"/>
    <col min="10490" max="10490" width="11" style="59" customWidth="1"/>
    <col min="10491" max="10491" width="4.42578125" style="59" customWidth="1"/>
    <col min="10492" max="10492" width="9.140625" style="59"/>
    <col min="10493" max="10493" width="10" style="59" bestFit="1" customWidth="1"/>
    <col min="10494" max="10740" width="9.140625" style="59"/>
    <col min="10741" max="10741" width="4.7109375" style="59" customWidth="1"/>
    <col min="10742" max="10742" width="63.5703125" style="59" customWidth="1"/>
    <col min="10743" max="10743" width="32.85546875" style="59" customWidth="1"/>
    <col min="10744" max="10744" width="24.5703125" style="59" customWidth="1"/>
    <col min="10745" max="10745" width="4.5703125" style="59" customWidth="1"/>
    <col min="10746" max="10746" width="11" style="59" customWidth="1"/>
    <col min="10747" max="10747" width="4.42578125" style="59" customWidth="1"/>
    <col min="10748" max="10748" width="9.140625" style="59"/>
    <col min="10749" max="10749" width="10" style="59" bestFit="1" customWidth="1"/>
    <col min="10750" max="10996" width="9.140625" style="59"/>
    <col min="10997" max="10997" width="4.7109375" style="59" customWidth="1"/>
    <col min="10998" max="10998" width="63.5703125" style="59" customWidth="1"/>
    <col min="10999" max="10999" width="32.85546875" style="59" customWidth="1"/>
    <col min="11000" max="11000" width="24.5703125" style="59" customWidth="1"/>
    <col min="11001" max="11001" width="4.5703125" style="59" customWidth="1"/>
    <col min="11002" max="11002" width="11" style="59" customWidth="1"/>
    <col min="11003" max="11003" width="4.42578125" style="59" customWidth="1"/>
    <col min="11004" max="11004" width="9.140625" style="59"/>
    <col min="11005" max="11005" width="10" style="59" bestFit="1" customWidth="1"/>
    <col min="11006" max="11252" width="9.140625" style="59"/>
    <col min="11253" max="11253" width="4.7109375" style="59" customWidth="1"/>
    <col min="11254" max="11254" width="63.5703125" style="59" customWidth="1"/>
    <col min="11255" max="11255" width="32.85546875" style="59" customWidth="1"/>
    <col min="11256" max="11256" width="24.5703125" style="59" customWidth="1"/>
    <col min="11257" max="11257" width="4.5703125" style="59" customWidth="1"/>
    <col min="11258" max="11258" width="11" style="59" customWidth="1"/>
    <col min="11259" max="11259" width="4.42578125" style="59" customWidth="1"/>
    <col min="11260" max="11260" width="9.140625" style="59"/>
    <col min="11261" max="11261" width="10" style="59" bestFit="1" customWidth="1"/>
    <col min="11262" max="11508" width="9.140625" style="59"/>
    <col min="11509" max="11509" width="4.7109375" style="59" customWidth="1"/>
    <col min="11510" max="11510" width="63.5703125" style="59" customWidth="1"/>
    <col min="11511" max="11511" width="32.85546875" style="59" customWidth="1"/>
    <col min="11512" max="11512" width="24.5703125" style="59" customWidth="1"/>
    <col min="11513" max="11513" width="4.5703125" style="59" customWidth="1"/>
    <col min="11514" max="11514" width="11" style="59" customWidth="1"/>
    <col min="11515" max="11515" width="4.42578125" style="59" customWidth="1"/>
    <col min="11516" max="11516" width="9.140625" style="59"/>
    <col min="11517" max="11517" width="10" style="59" bestFit="1" customWidth="1"/>
    <col min="11518" max="11764" width="9.140625" style="59"/>
    <col min="11765" max="11765" width="4.7109375" style="59" customWidth="1"/>
    <col min="11766" max="11766" width="63.5703125" style="59" customWidth="1"/>
    <col min="11767" max="11767" width="32.85546875" style="59" customWidth="1"/>
    <col min="11768" max="11768" width="24.5703125" style="59" customWidth="1"/>
    <col min="11769" max="11769" width="4.5703125" style="59" customWidth="1"/>
    <col min="11770" max="11770" width="11" style="59" customWidth="1"/>
    <col min="11771" max="11771" width="4.42578125" style="59" customWidth="1"/>
    <col min="11772" max="11772" width="9.140625" style="59"/>
    <col min="11773" max="11773" width="10" style="59" bestFit="1" customWidth="1"/>
    <col min="11774" max="12020" width="9.140625" style="59"/>
    <col min="12021" max="12021" width="4.7109375" style="59" customWidth="1"/>
    <col min="12022" max="12022" width="63.5703125" style="59" customWidth="1"/>
    <col min="12023" max="12023" width="32.85546875" style="59" customWidth="1"/>
    <col min="12024" max="12024" width="24.5703125" style="59" customWidth="1"/>
    <col min="12025" max="12025" width="4.5703125" style="59" customWidth="1"/>
    <col min="12026" max="12026" width="11" style="59" customWidth="1"/>
    <col min="12027" max="12027" width="4.42578125" style="59" customWidth="1"/>
    <col min="12028" max="12028" width="9.140625" style="59"/>
    <col min="12029" max="12029" width="10" style="59" bestFit="1" customWidth="1"/>
    <col min="12030" max="12276" width="9.140625" style="59"/>
    <col min="12277" max="12277" width="4.7109375" style="59" customWidth="1"/>
    <col min="12278" max="12278" width="63.5703125" style="59" customWidth="1"/>
    <col min="12279" max="12279" width="32.85546875" style="59" customWidth="1"/>
    <col min="12280" max="12280" width="24.5703125" style="59" customWidth="1"/>
    <col min="12281" max="12281" width="4.5703125" style="59" customWidth="1"/>
    <col min="12282" max="12282" width="11" style="59" customWidth="1"/>
    <col min="12283" max="12283" width="4.42578125" style="59" customWidth="1"/>
    <col min="12284" max="12284" width="9.140625" style="59"/>
    <col min="12285" max="12285" width="10" style="59" bestFit="1" customWidth="1"/>
    <col min="12286" max="12532" width="9.140625" style="59"/>
    <col min="12533" max="12533" width="4.7109375" style="59" customWidth="1"/>
    <col min="12534" max="12534" width="63.5703125" style="59" customWidth="1"/>
    <col min="12535" max="12535" width="32.85546875" style="59" customWidth="1"/>
    <col min="12536" max="12536" width="24.5703125" style="59" customWidth="1"/>
    <col min="12537" max="12537" width="4.5703125" style="59" customWidth="1"/>
    <col min="12538" max="12538" width="11" style="59" customWidth="1"/>
    <col min="12539" max="12539" width="4.42578125" style="59" customWidth="1"/>
    <col min="12540" max="12540" width="9.140625" style="59"/>
    <col min="12541" max="12541" width="10" style="59" bestFit="1" customWidth="1"/>
    <col min="12542" max="12788" width="9.140625" style="59"/>
    <col min="12789" max="12789" width="4.7109375" style="59" customWidth="1"/>
    <col min="12790" max="12790" width="63.5703125" style="59" customWidth="1"/>
    <col min="12791" max="12791" width="32.85546875" style="59" customWidth="1"/>
    <col min="12792" max="12792" width="24.5703125" style="59" customWidth="1"/>
    <col min="12793" max="12793" width="4.5703125" style="59" customWidth="1"/>
    <col min="12794" max="12794" width="11" style="59" customWidth="1"/>
    <col min="12795" max="12795" width="4.42578125" style="59" customWidth="1"/>
    <col min="12796" max="12796" width="9.140625" style="59"/>
    <col min="12797" max="12797" width="10" style="59" bestFit="1" customWidth="1"/>
    <col min="12798" max="13044" width="9.140625" style="59"/>
    <col min="13045" max="13045" width="4.7109375" style="59" customWidth="1"/>
    <col min="13046" max="13046" width="63.5703125" style="59" customWidth="1"/>
    <col min="13047" max="13047" width="32.85546875" style="59" customWidth="1"/>
    <col min="13048" max="13048" width="24.5703125" style="59" customWidth="1"/>
    <col min="13049" max="13049" width="4.5703125" style="59" customWidth="1"/>
    <col min="13050" max="13050" width="11" style="59" customWidth="1"/>
    <col min="13051" max="13051" width="4.42578125" style="59" customWidth="1"/>
    <col min="13052" max="13052" width="9.140625" style="59"/>
    <col min="13053" max="13053" width="10" style="59" bestFit="1" customWidth="1"/>
    <col min="13054" max="13300" width="9.140625" style="59"/>
    <col min="13301" max="13301" width="4.7109375" style="59" customWidth="1"/>
    <col min="13302" max="13302" width="63.5703125" style="59" customWidth="1"/>
    <col min="13303" max="13303" width="32.85546875" style="59" customWidth="1"/>
    <col min="13304" max="13304" width="24.5703125" style="59" customWidth="1"/>
    <col min="13305" max="13305" width="4.5703125" style="59" customWidth="1"/>
    <col min="13306" max="13306" width="11" style="59" customWidth="1"/>
    <col min="13307" max="13307" width="4.42578125" style="59" customWidth="1"/>
    <col min="13308" max="13308" width="9.140625" style="59"/>
    <col min="13309" max="13309" width="10" style="59" bestFit="1" customWidth="1"/>
    <col min="13310" max="13556" width="9.140625" style="59"/>
    <col min="13557" max="13557" width="4.7109375" style="59" customWidth="1"/>
    <col min="13558" max="13558" width="63.5703125" style="59" customWidth="1"/>
    <col min="13559" max="13559" width="32.85546875" style="59" customWidth="1"/>
    <col min="13560" max="13560" width="24.5703125" style="59" customWidth="1"/>
    <col min="13561" max="13561" width="4.5703125" style="59" customWidth="1"/>
    <col min="13562" max="13562" width="11" style="59" customWidth="1"/>
    <col min="13563" max="13563" width="4.42578125" style="59" customWidth="1"/>
    <col min="13564" max="13564" width="9.140625" style="59"/>
    <col min="13565" max="13565" width="10" style="59" bestFit="1" customWidth="1"/>
    <col min="13566" max="13812" width="9.140625" style="59"/>
    <col min="13813" max="13813" width="4.7109375" style="59" customWidth="1"/>
    <col min="13814" max="13814" width="63.5703125" style="59" customWidth="1"/>
    <col min="13815" max="13815" width="32.85546875" style="59" customWidth="1"/>
    <col min="13816" max="13816" width="24.5703125" style="59" customWidth="1"/>
    <col min="13817" max="13817" width="4.5703125" style="59" customWidth="1"/>
    <col min="13818" max="13818" width="11" style="59" customWidth="1"/>
    <col min="13819" max="13819" width="4.42578125" style="59" customWidth="1"/>
    <col min="13820" max="13820" width="9.140625" style="59"/>
    <col min="13821" max="13821" width="10" style="59" bestFit="1" customWidth="1"/>
    <col min="13822" max="14068" width="9.140625" style="59"/>
    <col min="14069" max="14069" width="4.7109375" style="59" customWidth="1"/>
    <col min="14070" max="14070" width="63.5703125" style="59" customWidth="1"/>
    <col min="14071" max="14071" width="32.85546875" style="59" customWidth="1"/>
    <col min="14072" max="14072" width="24.5703125" style="59" customWidth="1"/>
    <col min="14073" max="14073" width="4.5703125" style="59" customWidth="1"/>
    <col min="14074" max="14074" width="11" style="59" customWidth="1"/>
    <col min="14075" max="14075" width="4.42578125" style="59" customWidth="1"/>
    <col min="14076" max="14076" width="9.140625" style="59"/>
    <col min="14077" max="14077" width="10" style="59" bestFit="1" customWidth="1"/>
    <col min="14078" max="14324" width="9.140625" style="59"/>
    <col min="14325" max="14325" width="4.7109375" style="59" customWidth="1"/>
    <col min="14326" max="14326" width="63.5703125" style="59" customWidth="1"/>
    <col min="14327" max="14327" width="32.85546875" style="59" customWidth="1"/>
    <col min="14328" max="14328" width="24.5703125" style="59" customWidth="1"/>
    <col min="14329" max="14329" width="4.5703125" style="59" customWidth="1"/>
    <col min="14330" max="14330" width="11" style="59" customWidth="1"/>
    <col min="14331" max="14331" width="4.42578125" style="59" customWidth="1"/>
    <col min="14332" max="14332" width="9.140625" style="59"/>
    <col min="14333" max="14333" width="10" style="59" bestFit="1" customWidth="1"/>
    <col min="14334" max="14580" width="9.140625" style="59"/>
    <col min="14581" max="14581" width="4.7109375" style="59" customWidth="1"/>
    <col min="14582" max="14582" width="63.5703125" style="59" customWidth="1"/>
    <col min="14583" max="14583" width="32.85546875" style="59" customWidth="1"/>
    <col min="14584" max="14584" width="24.5703125" style="59" customWidth="1"/>
    <col min="14585" max="14585" width="4.5703125" style="59" customWidth="1"/>
    <col min="14586" max="14586" width="11" style="59" customWidth="1"/>
    <col min="14587" max="14587" width="4.42578125" style="59" customWidth="1"/>
    <col min="14588" max="14588" width="9.140625" style="59"/>
    <col min="14589" max="14589" width="10" style="59" bestFit="1" customWidth="1"/>
    <col min="14590" max="14836" width="9.140625" style="59"/>
    <col min="14837" max="14837" width="4.7109375" style="59" customWidth="1"/>
    <col min="14838" max="14838" width="63.5703125" style="59" customWidth="1"/>
    <col min="14839" max="14839" width="32.85546875" style="59" customWidth="1"/>
    <col min="14840" max="14840" width="24.5703125" style="59" customWidth="1"/>
    <col min="14841" max="14841" width="4.5703125" style="59" customWidth="1"/>
    <col min="14842" max="14842" width="11" style="59" customWidth="1"/>
    <col min="14843" max="14843" width="4.42578125" style="59" customWidth="1"/>
    <col min="14844" max="14844" width="9.140625" style="59"/>
    <col min="14845" max="14845" width="10" style="59" bestFit="1" customWidth="1"/>
    <col min="14846" max="15092" width="9.140625" style="59"/>
    <col min="15093" max="15093" width="4.7109375" style="59" customWidth="1"/>
    <col min="15094" max="15094" width="63.5703125" style="59" customWidth="1"/>
    <col min="15095" max="15095" width="32.85546875" style="59" customWidth="1"/>
    <col min="15096" max="15096" width="24.5703125" style="59" customWidth="1"/>
    <col min="15097" max="15097" width="4.5703125" style="59" customWidth="1"/>
    <col min="15098" max="15098" width="11" style="59" customWidth="1"/>
    <col min="15099" max="15099" width="4.42578125" style="59" customWidth="1"/>
    <col min="15100" max="15100" width="9.140625" style="59"/>
    <col min="15101" max="15101" width="10" style="59" bestFit="1" customWidth="1"/>
    <col min="15102" max="15348" width="9.140625" style="59"/>
    <col min="15349" max="15349" width="4.7109375" style="59" customWidth="1"/>
    <col min="15350" max="15350" width="63.5703125" style="59" customWidth="1"/>
    <col min="15351" max="15351" width="32.85546875" style="59" customWidth="1"/>
    <col min="15352" max="15352" width="24.5703125" style="59" customWidth="1"/>
    <col min="15353" max="15353" width="4.5703125" style="59" customWidth="1"/>
    <col min="15354" max="15354" width="11" style="59" customWidth="1"/>
    <col min="15355" max="15355" width="4.42578125" style="59" customWidth="1"/>
    <col min="15356" max="15356" width="9.140625" style="59"/>
    <col min="15357" max="15357" width="10" style="59" bestFit="1" customWidth="1"/>
    <col min="15358" max="15604" width="9.140625" style="59"/>
    <col min="15605" max="15605" width="4.7109375" style="59" customWidth="1"/>
    <col min="15606" max="15606" width="63.5703125" style="59" customWidth="1"/>
    <col min="15607" max="15607" width="32.85546875" style="59" customWidth="1"/>
    <col min="15608" max="15608" width="24.5703125" style="59" customWidth="1"/>
    <col min="15609" max="15609" width="4.5703125" style="59" customWidth="1"/>
    <col min="15610" max="15610" width="11" style="59" customWidth="1"/>
    <col min="15611" max="15611" width="4.42578125" style="59" customWidth="1"/>
    <col min="15612" max="15612" width="9.140625" style="59"/>
    <col min="15613" max="15613" width="10" style="59" bestFit="1" customWidth="1"/>
    <col min="15614" max="15860" width="9.140625" style="59"/>
    <col min="15861" max="15861" width="4.7109375" style="59" customWidth="1"/>
    <col min="15862" max="15862" width="63.5703125" style="59" customWidth="1"/>
    <col min="15863" max="15863" width="32.85546875" style="59" customWidth="1"/>
    <col min="15864" max="15864" width="24.5703125" style="59" customWidth="1"/>
    <col min="15865" max="15865" width="4.5703125" style="59" customWidth="1"/>
    <col min="15866" max="15866" width="11" style="59" customWidth="1"/>
    <col min="15867" max="15867" width="4.42578125" style="59" customWidth="1"/>
    <col min="15868" max="15868" width="9.140625" style="59"/>
    <col min="15869" max="15869" width="10" style="59" bestFit="1" customWidth="1"/>
    <col min="15870" max="16116" width="9.140625" style="59"/>
    <col min="16117" max="16117" width="4.7109375" style="59" customWidth="1"/>
    <col min="16118" max="16118" width="63.5703125" style="59" customWidth="1"/>
    <col min="16119" max="16119" width="32.85546875" style="59" customWidth="1"/>
    <col min="16120" max="16120" width="24.5703125" style="59" customWidth="1"/>
    <col min="16121" max="16121" width="4.5703125" style="59" customWidth="1"/>
    <col min="16122" max="16122" width="11" style="59" customWidth="1"/>
    <col min="16123" max="16123" width="4.42578125" style="59" customWidth="1"/>
    <col min="16124" max="16124" width="9.140625" style="59"/>
    <col min="16125" max="16125" width="10" style="59" bestFit="1" customWidth="1"/>
    <col min="16126" max="16384" width="9.140625" style="59"/>
  </cols>
  <sheetData>
    <row r="2" spans="2:5" x14ac:dyDescent="0.25">
      <c r="B2" s="202" t="s">
        <v>142</v>
      </c>
      <c r="C2" s="203"/>
      <c r="D2" s="203"/>
      <c r="E2" s="204"/>
    </row>
    <row r="3" spans="2:5" x14ac:dyDescent="0.25">
      <c r="B3" s="202" t="s">
        <v>107</v>
      </c>
      <c r="C3" s="203"/>
      <c r="D3" s="203"/>
      <c r="E3" s="204"/>
    </row>
    <row r="4" spans="2:5" x14ac:dyDescent="0.25">
      <c r="B4" s="58" t="s">
        <v>108</v>
      </c>
      <c r="C4" s="191" t="s">
        <v>109</v>
      </c>
      <c r="D4" s="192"/>
      <c r="E4" s="58" t="s">
        <v>161</v>
      </c>
    </row>
    <row r="5" spans="2:5" x14ac:dyDescent="0.25">
      <c r="B5" s="58">
        <v>1</v>
      </c>
      <c r="C5" s="193" t="str">
        <f>Resumo!D7</f>
        <v>Analista Full Stack – SCRUM MASTER</v>
      </c>
      <c r="D5" s="194"/>
      <c r="E5" s="81">
        <v>11966.67</v>
      </c>
    </row>
    <row r="6" spans="2:5" x14ac:dyDescent="0.25">
      <c r="B6" s="58">
        <v>2</v>
      </c>
      <c r="C6" s="193" t="str">
        <f>Resumo!D8</f>
        <v>Desenvolvedor de Software - SENIOR</v>
      </c>
      <c r="D6" s="194"/>
      <c r="E6" s="81">
        <v>15750</v>
      </c>
    </row>
    <row r="7" spans="2:5" x14ac:dyDescent="0.25">
      <c r="B7" s="58">
        <v>3</v>
      </c>
      <c r="C7" s="193" t="str">
        <f>Resumo!D9</f>
        <v>Desenvolvedor de Software - PLENO</v>
      </c>
      <c r="D7" s="194"/>
      <c r="E7" s="81">
        <v>10713.73</v>
      </c>
    </row>
    <row r="8" spans="2:5" customFormat="1" ht="15" customHeight="1" x14ac:dyDescent="0.25">
      <c r="B8" s="202" t="s">
        <v>14</v>
      </c>
      <c r="C8" s="203"/>
      <c r="D8" s="203"/>
      <c r="E8" s="204"/>
    </row>
    <row r="9" spans="2:5" customFormat="1" x14ac:dyDescent="0.25">
      <c r="B9" s="4" t="s">
        <v>5</v>
      </c>
      <c r="C9" s="184" t="s">
        <v>15</v>
      </c>
      <c r="D9" s="185"/>
      <c r="E9" s="78"/>
    </row>
    <row r="10" spans="2:5" customFormat="1" x14ac:dyDescent="0.25">
      <c r="B10" s="4" t="s">
        <v>6</v>
      </c>
      <c r="C10" s="184" t="s">
        <v>16</v>
      </c>
      <c r="D10" s="185"/>
      <c r="E10" s="4" t="s">
        <v>17</v>
      </c>
    </row>
    <row r="11" spans="2:5" customFormat="1" x14ac:dyDescent="0.25">
      <c r="B11" s="4" t="s">
        <v>7</v>
      </c>
      <c r="C11" s="184" t="s">
        <v>18</v>
      </c>
      <c r="D11" s="185"/>
      <c r="E11" s="4" t="s">
        <v>183</v>
      </c>
    </row>
    <row r="12" spans="2:5" customFormat="1" x14ac:dyDescent="0.25">
      <c r="B12" s="4" t="s">
        <v>7</v>
      </c>
      <c r="C12" s="184" t="s">
        <v>19</v>
      </c>
      <c r="D12" s="185"/>
      <c r="E12" s="4" t="s">
        <v>184</v>
      </c>
    </row>
    <row r="13" spans="2:5" customFormat="1" x14ac:dyDescent="0.25">
      <c r="B13" s="4" t="s">
        <v>8</v>
      </c>
      <c r="C13" s="184" t="s">
        <v>20</v>
      </c>
      <c r="D13" s="185"/>
      <c r="E13" s="4">
        <v>12</v>
      </c>
    </row>
    <row r="14" spans="2:5" x14ac:dyDescent="0.25">
      <c r="B14" s="205" t="s">
        <v>110</v>
      </c>
      <c r="C14" s="205"/>
      <c r="D14" s="205"/>
      <c r="E14" s="205"/>
    </row>
    <row r="15" spans="2:5" s="60" customFormat="1" ht="15" customHeight="1" x14ac:dyDescent="0.25">
      <c r="B15" s="187" t="s">
        <v>111</v>
      </c>
      <c r="C15" s="188"/>
      <c r="D15" s="188"/>
      <c r="E15" s="189"/>
    </row>
    <row r="16" spans="2:5" s="60" customFormat="1" x14ac:dyDescent="0.25">
      <c r="B16" s="198" t="s">
        <v>113</v>
      </c>
      <c r="C16" s="198"/>
      <c r="D16" s="198"/>
      <c r="E16" s="80" t="s">
        <v>112</v>
      </c>
    </row>
    <row r="17" spans="2:6" s="60" customFormat="1" x14ac:dyDescent="0.25">
      <c r="B17" s="197" t="s">
        <v>143</v>
      </c>
      <c r="C17" s="197"/>
      <c r="D17" s="197"/>
      <c r="E17" s="62">
        <v>8.3299999999999999E-2</v>
      </c>
    </row>
    <row r="18" spans="2:6" s="60" customFormat="1" x14ac:dyDescent="0.25">
      <c r="B18" s="197" t="s">
        <v>144</v>
      </c>
      <c r="C18" s="197"/>
      <c r="D18" s="197"/>
      <c r="E18" s="62">
        <v>0.121</v>
      </c>
    </row>
    <row r="19" spans="2:6" s="60" customFormat="1" x14ac:dyDescent="0.25">
      <c r="B19" s="195" t="s">
        <v>114</v>
      </c>
      <c r="C19" s="195"/>
      <c r="D19" s="195"/>
      <c r="E19" s="61">
        <f>SUM(E17:E18)</f>
        <v>0.20429999999999998</v>
      </c>
    </row>
    <row r="20" spans="2:6" s="60" customFormat="1" x14ac:dyDescent="0.25">
      <c r="B20" s="198" t="s">
        <v>115</v>
      </c>
      <c r="C20" s="198"/>
      <c r="D20" s="198"/>
      <c r="E20" s="80" t="s">
        <v>112</v>
      </c>
    </row>
    <row r="21" spans="2:6" s="60" customFormat="1" x14ac:dyDescent="0.25">
      <c r="B21" s="197" t="s">
        <v>165</v>
      </c>
      <c r="C21" s="197"/>
      <c r="D21" s="197"/>
      <c r="E21" s="62">
        <v>0.2</v>
      </c>
    </row>
    <row r="22" spans="2:6" s="60" customFormat="1" x14ac:dyDescent="0.25">
      <c r="B22" s="197" t="s">
        <v>119</v>
      </c>
      <c r="C22" s="197"/>
      <c r="D22" s="197"/>
      <c r="E22" s="62">
        <v>2.5000000000000001E-2</v>
      </c>
    </row>
    <row r="23" spans="2:6" s="60" customFormat="1" x14ac:dyDescent="0.25">
      <c r="B23" s="197" t="s">
        <v>120</v>
      </c>
      <c r="C23" s="197"/>
      <c r="D23" s="197"/>
      <c r="E23" s="62">
        <v>0.03</v>
      </c>
    </row>
    <row r="24" spans="2:6" s="60" customFormat="1" x14ac:dyDescent="0.25">
      <c r="B24" s="197" t="s">
        <v>121</v>
      </c>
      <c r="C24" s="197"/>
      <c r="D24" s="197"/>
      <c r="E24" s="62">
        <v>1.4999999999999999E-2</v>
      </c>
    </row>
    <row r="25" spans="2:6" s="60" customFormat="1" x14ac:dyDescent="0.25">
      <c r="B25" s="197" t="s">
        <v>122</v>
      </c>
      <c r="C25" s="197"/>
      <c r="D25" s="197"/>
      <c r="E25" s="62">
        <v>0.01</v>
      </c>
    </row>
    <row r="26" spans="2:6" s="60" customFormat="1" x14ac:dyDescent="0.25">
      <c r="B26" s="197" t="s">
        <v>123</v>
      </c>
      <c r="C26" s="197"/>
      <c r="D26" s="197"/>
      <c r="E26" s="62">
        <v>6.0000000000000001E-3</v>
      </c>
    </row>
    <row r="27" spans="2:6" s="60" customFormat="1" x14ac:dyDescent="0.25">
      <c r="B27" s="200" t="s">
        <v>124</v>
      </c>
      <c r="C27" s="200"/>
      <c r="D27" s="200"/>
      <c r="E27" s="62">
        <v>2E-3</v>
      </c>
    </row>
    <row r="28" spans="2:6" s="60" customFormat="1" x14ac:dyDescent="0.25">
      <c r="B28" s="197" t="s">
        <v>125</v>
      </c>
      <c r="C28" s="197"/>
      <c r="D28" s="197"/>
      <c r="E28" s="62">
        <v>0.08</v>
      </c>
    </row>
    <row r="29" spans="2:6" s="60" customFormat="1" x14ac:dyDescent="0.25">
      <c r="B29" s="195" t="s">
        <v>114</v>
      </c>
      <c r="C29" s="195"/>
      <c r="D29" s="195"/>
      <c r="E29" s="61">
        <f>SUM(E21:E28)</f>
        <v>0.36800000000000005</v>
      </c>
    </row>
    <row r="30" spans="2:6" customFormat="1" ht="15.75" customHeight="1" x14ac:dyDescent="0.25">
      <c r="B30" s="190" t="s">
        <v>61</v>
      </c>
      <c r="C30" s="190"/>
      <c r="D30" s="190"/>
      <c r="E30" s="190"/>
      <c r="F30" s="84"/>
    </row>
    <row r="31" spans="2:6" customFormat="1" x14ac:dyDescent="0.25">
      <c r="B31" s="187" t="s">
        <v>166</v>
      </c>
      <c r="C31" s="188"/>
      <c r="D31" s="189"/>
      <c r="E31" s="85" t="s">
        <v>34</v>
      </c>
      <c r="F31" s="59"/>
    </row>
    <row r="32" spans="2:6" customFormat="1" x14ac:dyDescent="0.25">
      <c r="B32" s="186" t="s">
        <v>167</v>
      </c>
      <c r="C32" s="186"/>
      <c r="D32" s="186"/>
      <c r="E32" s="18">
        <f>(5.5*2)*22</f>
        <v>242</v>
      </c>
      <c r="F32" s="59"/>
    </row>
    <row r="33" spans="2:6" customFormat="1" ht="15" customHeight="1" x14ac:dyDescent="0.25">
      <c r="B33" s="186" t="s">
        <v>182</v>
      </c>
      <c r="C33" s="186"/>
      <c r="D33" s="186"/>
      <c r="E33" s="18">
        <f>39*22</f>
        <v>858</v>
      </c>
      <c r="F33" s="59"/>
    </row>
    <row r="34" spans="2:6" customFormat="1" ht="15" customHeight="1" x14ac:dyDescent="0.25">
      <c r="B34" s="186" t="s">
        <v>185</v>
      </c>
      <c r="C34" s="186"/>
      <c r="D34" s="186"/>
      <c r="E34" s="8"/>
      <c r="F34" s="59"/>
    </row>
    <row r="35" spans="2:6" customFormat="1" ht="15" customHeight="1" x14ac:dyDescent="0.25">
      <c r="B35" s="201" t="s">
        <v>168</v>
      </c>
      <c r="C35" s="186"/>
      <c r="D35" s="186"/>
      <c r="E35" s="33"/>
      <c r="F35" s="59"/>
    </row>
    <row r="36" spans="2:6" customFormat="1" ht="15" customHeight="1" x14ac:dyDescent="0.25">
      <c r="B36" s="186" t="s">
        <v>169</v>
      </c>
      <c r="C36" s="186"/>
      <c r="D36" s="186"/>
      <c r="E36" s="8"/>
      <c r="F36" s="59"/>
    </row>
    <row r="37" spans="2:6" customFormat="1" ht="15.75" customHeight="1" x14ac:dyDescent="0.25">
      <c r="B37" s="201" t="s">
        <v>186</v>
      </c>
      <c r="C37" s="186"/>
      <c r="D37" s="186"/>
      <c r="E37" s="34"/>
      <c r="F37" s="59"/>
    </row>
    <row r="38" spans="2:6" x14ac:dyDescent="0.25">
      <c r="B38" s="198" t="s">
        <v>116</v>
      </c>
      <c r="C38" s="198"/>
      <c r="D38" s="199"/>
      <c r="E38" s="80" t="s">
        <v>112</v>
      </c>
    </row>
    <row r="39" spans="2:6" x14ac:dyDescent="0.25">
      <c r="B39" s="197" t="s">
        <v>126</v>
      </c>
      <c r="C39" s="197"/>
      <c r="D39" s="196"/>
      <c r="E39" s="62">
        <f>1/12*0.055</f>
        <v>4.5833333333333334E-3</v>
      </c>
    </row>
    <row r="40" spans="2:6" x14ac:dyDescent="0.25">
      <c r="B40" s="197" t="s">
        <v>127</v>
      </c>
      <c r="C40" s="197"/>
      <c r="D40" s="196"/>
      <c r="E40" s="62">
        <f>E28*E39</f>
        <v>3.6666666666666667E-4</v>
      </c>
    </row>
    <row r="41" spans="2:6" x14ac:dyDescent="0.25">
      <c r="B41" s="197" t="s">
        <v>128</v>
      </c>
      <c r="C41" s="197"/>
      <c r="D41" s="196"/>
      <c r="E41" s="62">
        <f>7/30/12*(100%)</f>
        <v>1.9444444444444445E-2</v>
      </c>
    </row>
    <row r="42" spans="2:6" x14ac:dyDescent="0.25">
      <c r="B42" s="200" t="s">
        <v>129</v>
      </c>
      <c r="C42" s="200"/>
      <c r="D42" s="196"/>
      <c r="E42" s="62">
        <f>E29*E41</f>
        <v>7.1555555555555565E-3</v>
      </c>
    </row>
    <row r="43" spans="2:6" x14ac:dyDescent="0.25">
      <c r="B43" s="197" t="s">
        <v>180</v>
      </c>
      <c r="C43" s="197"/>
      <c r="D43" s="196"/>
      <c r="E43" s="62">
        <v>0.04</v>
      </c>
    </row>
    <row r="44" spans="2:6" x14ac:dyDescent="0.25">
      <c r="B44" s="195" t="s">
        <v>114</v>
      </c>
      <c r="C44" s="195"/>
      <c r="D44" s="196"/>
      <c r="E44" s="61">
        <f>SUM(E39:E43)</f>
        <v>7.1550000000000002E-2</v>
      </c>
    </row>
    <row r="45" spans="2:6" x14ac:dyDescent="0.25">
      <c r="B45" s="198" t="s">
        <v>117</v>
      </c>
      <c r="C45" s="198"/>
      <c r="D45" s="199"/>
      <c r="E45" s="80"/>
    </row>
    <row r="46" spans="2:6" x14ac:dyDescent="0.25">
      <c r="B46" s="198" t="s">
        <v>118</v>
      </c>
      <c r="C46" s="198"/>
      <c r="D46" s="199"/>
      <c r="E46" s="80" t="s">
        <v>112</v>
      </c>
    </row>
    <row r="47" spans="2:6" x14ac:dyDescent="0.25">
      <c r="B47" s="197" t="s">
        <v>130</v>
      </c>
      <c r="C47" s="197"/>
      <c r="D47" s="196"/>
      <c r="E47" s="62">
        <f>(E17+E18)/12</f>
        <v>1.7024999999999998E-2</v>
      </c>
    </row>
    <row r="48" spans="2:6" x14ac:dyDescent="0.25">
      <c r="B48" s="197" t="s">
        <v>131</v>
      </c>
      <c r="C48" s="197"/>
      <c r="D48" s="196"/>
      <c r="E48" s="63">
        <f>(((1/30)*0.98/12))*10%</f>
        <v>2.722222222222222E-4</v>
      </c>
    </row>
    <row r="49" spans="2:5" x14ac:dyDescent="0.25">
      <c r="B49" s="197" t="s">
        <v>132</v>
      </c>
      <c r="C49" s="197"/>
      <c r="D49" s="196"/>
      <c r="E49" s="62">
        <v>2.3000000000000001E-4</v>
      </c>
    </row>
    <row r="50" spans="2:5" x14ac:dyDescent="0.25">
      <c r="B50" s="197" t="s">
        <v>133</v>
      </c>
      <c r="C50" s="197"/>
      <c r="D50" s="196"/>
      <c r="E50" s="62">
        <v>2.9999999999999997E-4</v>
      </c>
    </row>
    <row r="51" spans="2:5" x14ac:dyDescent="0.25">
      <c r="B51" s="197" t="s">
        <v>134</v>
      </c>
      <c r="C51" s="197"/>
      <c r="D51" s="196"/>
      <c r="E51" s="62">
        <f>0.0144*0.1*0.4509*6/12</f>
        <v>3.2464800000000003E-4</v>
      </c>
    </row>
    <row r="52" spans="2:5" x14ac:dyDescent="0.25">
      <c r="B52" s="197" t="s">
        <v>135</v>
      </c>
      <c r="C52" s="197"/>
      <c r="D52" s="196"/>
      <c r="E52" s="62">
        <v>0</v>
      </c>
    </row>
    <row r="53" spans="2:5" x14ac:dyDescent="0.25">
      <c r="B53" s="195" t="s">
        <v>114</v>
      </c>
      <c r="C53" s="195"/>
      <c r="D53" s="196"/>
      <c r="E53" s="61">
        <f>SUM(E47:E52)</f>
        <v>1.8151870222222224E-2</v>
      </c>
    </row>
  </sheetData>
  <mergeCells count="52">
    <mergeCell ref="B2:E2"/>
    <mergeCell ref="B3:E3"/>
    <mergeCell ref="B14:E14"/>
    <mergeCell ref="B27:D27"/>
    <mergeCell ref="B16:D16"/>
    <mergeCell ref="B17:D17"/>
    <mergeCell ref="B18:D18"/>
    <mergeCell ref="B19:D19"/>
    <mergeCell ref="B20:D20"/>
    <mergeCell ref="B21:D21"/>
    <mergeCell ref="B22:D22"/>
    <mergeCell ref="B23:D23"/>
    <mergeCell ref="B24:D24"/>
    <mergeCell ref="B25:D25"/>
    <mergeCell ref="B26:D26"/>
    <mergeCell ref="B8:E8"/>
    <mergeCell ref="B46:D46"/>
    <mergeCell ref="B28:D28"/>
    <mergeCell ref="B29:D29"/>
    <mergeCell ref="B38:D38"/>
    <mergeCell ref="B39:D39"/>
    <mergeCell ref="B40:D40"/>
    <mergeCell ref="B41:D41"/>
    <mergeCell ref="B42:D42"/>
    <mergeCell ref="B43:D43"/>
    <mergeCell ref="B44:D44"/>
    <mergeCell ref="B45:D45"/>
    <mergeCell ref="B35:D35"/>
    <mergeCell ref="B36:D36"/>
    <mergeCell ref="B37:D37"/>
    <mergeCell ref="B53:D53"/>
    <mergeCell ref="B47:D47"/>
    <mergeCell ref="B48:D48"/>
    <mergeCell ref="B49:D49"/>
    <mergeCell ref="B50:D50"/>
    <mergeCell ref="B51:D51"/>
    <mergeCell ref="B52:D52"/>
    <mergeCell ref="C4:D4"/>
    <mergeCell ref="C5:D5"/>
    <mergeCell ref="C6:D6"/>
    <mergeCell ref="C7:D7"/>
    <mergeCell ref="C9:D9"/>
    <mergeCell ref="C10:D10"/>
    <mergeCell ref="C11:D11"/>
    <mergeCell ref="C12:D12"/>
    <mergeCell ref="C13:D13"/>
    <mergeCell ref="B34:D34"/>
    <mergeCell ref="B15:E15"/>
    <mergeCell ref="B30:E30"/>
    <mergeCell ref="B31:D31"/>
    <mergeCell ref="B32:D32"/>
    <mergeCell ref="B33:D33"/>
  </mergeCells>
  <pageMargins left="0.511811024" right="0.511811024" top="0.78740157499999996" bottom="0.78740157499999996" header="0.31496062000000002" footer="0.31496062000000002"/>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Resumo</vt:lpstr>
      <vt:lpstr>Anal. Full Stack – SCRUM MASTER</vt:lpstr>
      <vt:lpstr>Desen. de Software - SENIOR</vt:lpstr>
      <vt:lpstr>Desenv. de Software - PLENO</vt:lpstr>
      <vt:lpstr>Nota Explicatica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Wescley</dc:creator>
  <cp:lastModifiedBy>Cristina Valadares Goulart</cp:lastModifiedBy>
  <dcterms:created xsi:type="dcterms:W3CDTF">2023-07-06T13:17:12Z</dcterms:created>
  <dcterms:modified xsi:type="dcterms:W3CDTF">2025-12-15T17:03:52Z</dcterms:modified>
</cp:coreProperties>
</file>